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 Infrastructure\"/>
    </mc:Choice>
  </mc:AlternateContent>
  <bookViews>
    <workbookView xWindow="0" yWindow="0" windowWidth="25140" windowHeight="10980" activeTab="1"/>
  </bookViews>
  <sheets>
    <sheet name="Summary" sheetId="1" r:id="rId1"/>
    <sheet name="Equipment" sheetId="4" r:id="rId2"/>
    <sheet name="Infrastructure" sheetId="5" r:id="rId3"/>
    <sheet name="Paving" sheetId="3" r:id="rId4"/>
    <sheet name="2022 Paving" sheetId="7" r:id="rId5"/>
    <sheet name="Changes" sheetId="2" r:id="rId6"/>
  </sheets>
  <calcPr calcId="191029"/>
</workbook>
</file>

<file path=xl/calcChain.xml><?xml version="1.0" encoding="utf-8"?>
<calcChain xmlns="http://schemas.openxmlformats.org/spreadsheetml/2006/main">
  <c r="D11" i="7" l="1"/>
  <c r="D12" i="7"/>
  <c r="I6" i="7"/>
  <c r="I7" i="7"/>
  <c r="I8" i="7"/>
  <c r="I9" i="7"/>
  <c r="I10" i="7"/>
  <c r="I11" i="7"/>
  <c r="I12" i="7"/>
  <c r="I5" i="7"/>
  <c r="F6" i="7"/>
  <c r="F7" i="7"/>
  <c r="F8" i="7"/>
  <c r="F9" i="7"/>
  <c r="F10" i="7"/>
  <c r="F5" i="7"/>
  <c r="E5" i="7"/>
  <c r="E6" i="7"/>
  <c r="E7" i="7"/>
  <c r="E8" i="7"/>
  <c r="E9" i="7"/>
  <c r="E10" i="7"/>
  <c r="D14" i="7"/>
  <c r="D6" i="7"/>
  <c r="D7" i="7"/>
  <c r="D8" i="7"/>
  <c r="D9" i="7"/>
  <c r="D10" i="7"/>
  <c r="C7" i="7"/>
  <c r="C8" i="7"/>
  <c r="C9" i="7"/>
  <c r="C10" i="7"/>
  <c r="C6" i="7"/>
  <c r="B14" i="7"/>
  <c r="C5" i="7"/>
  <c r="D5" i="7"/>
  <c r="I14" i="7" l="1"/>
  <c r="K1" i="3"/>
  <c r="H19" i="3" l="1"/>
  <c r="D10" i="3" l="1"/>
  <c r="E10" i="3"/>
  <c r="F10" i="3"/>
  <c r="G10" i="3"/>
  <c r="H10" i="3"/>
  <c r="I10" i="3"/>
  <c r="J10" i="3"/>
  <c r="K10" i="3"/>
  <c r="L10" i="3"/>
  <c r="M10" i="3"/>
  <c r="N10" i="3"/>
  <c r="C10" i="3"/>
  <c r="D11" i="3"/>
  <c r="E11" i="3"/>
  <c r="F11" i="3"/>
  <c r="G11" i="3"/>
  <c r="H11" i="3"/>
  <c r="I11" i="3"/>
  <c r="J11" i="3"/>
  <c r="K11" i="3"/>
  <c r="L11" i="3"/>
  <c r="M11" i="3"/>
  <c r="N11" i="3"/>
  <c r="C11" i="3"/>
  <c r="B26" i="3" l="1"/>
  <c r="F22" i="1" s="1"/>
  <c r="B22" i="4"/>
  <c r="D22" i="1" s="1"/>
  <c r="B22" i="5"/>
  <c r="E22" i="1" s="1"/>
  <c r="C22" i="1" l="1"/>
  <c r="J13" i="1"/>
  <c r="J14" i="1" s="1"/>
  <c r="J15" i="1" s="1"/>
  <c r="J16" i="1" s="1"/>
  <c r="J17" i="1" s="1"/>
  <c r="J18" i="1" s="1"/>
  <c r="J19" i="1" s="1"/>
  <c r="J20" i="1" s="1"/>
  <c r="J21" i="1" s="1"/>
  <c r="J22" i="1" s="1"/>
  <c r="B21" i="5" l="1"/>
  <c r="E21" i="1" s="1"/>
  <c r="B25" i="3"/>
  <c r="F21" i="1" s="1"/>
  <c r="B21" i="4"/>
  <c r="D21" i="1" s="1"/>
  <c r="B24" i="1"/>
  <c r="C21" i="1" l="1"/>
  <c r="J1" i="4" l="1"/>
  <c r="J9" i="1" l="1"/>
  <c r="B9" i="4" l="1"/>
  <c r="B10" i="4"/>
  <c r="B11" i="4"/>
  <c r="B12" i="4"/>
  <c r="B13" i="4"/>
  <c r="B14" i="4"/>
  <c r="B15" i="4"/>
  <c r="B16" i="4"/>
  <c r="B17" i="4"/>
  <c r="B18" i="4"/>
  <c r="B19" i="4"/>
  <c r="B20" i="4"/>
  <c r="B8" i="4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B19" i="3" l="1"/>
  <c r="K1" i="5" l="1"/>
  <c r="B23" i="3" l="1"/>
  <c r="F19" i="1" s="1"/>
  <c r="B24" i="3"/>
  <c r="F20" i="1" s="1"/>
  <c r="D19" i="1"/>
  <c r="D20" i="1"/>
  <c r="E20" i="1"/>
  <c r="E19" i="1"/>
  <c r="C20" i="1" l="1"/>
  <c r="C19" i="1"/>
  <c r="B13" i="3" l="1"/>
  <c r="B14" i="3"/>
  <c r="B15" i="3"/>
  <c r="B16" i="3"/>
  <c r="B17" i="3"/>
  <c r="B18" i="3"/>
  <c r="B20" i="3"/>
  <c r="B21" i="3"/>
  <c r="B22" i="3"/>
  <c r="B12" i="3"/>
  <c r="J10" i="1" l="1"/>
  <c r="D8" i="1" l="1"/>
  <c r="D9" i="1"/>
  <c r="D10" i="1"/>
  <c r="D11" i="1"/>
  <c r="D12" i="1"/>
  <c r="D13" i="1"/>
  <c r="D14" i="1"/>
  <c r="D15" i="1"/>
  <c r="D16" i="1"/>
  <c r="D17" i="1"/>
  <c r="D18" i="1"/>
  <c r="E9" i="1"/>
  <c r="E8" i="1"/>
  <c r="E10" i="1"/>
  <c r="E11" i="1"/>
  <c r="E12" i="1"/>
  <c r="E13" i="1"/>
  <c r="E14" i="1"/>
  <c r="E15" i="1"/>
  <c r="E16" i="1"/>
  <c r="E17" i="1"/>
  <c r="E18" i="1"/>
  <c r="F8" i="1"/>
  <c r="F9" i="1"/>
  <c r="F10" i="1"/>
  <c r="F11" i="1"/>
  <c r="F12" i="1"/>
  <c r="F13" i="1"/>
  <c r="F14" i="1"/>
  <c r="F15" i="1"/>
  <c r="F16" i="1"/>
  <c r="F17" i="1"/>
  <c r="F18" i="1"/>
  <c r="J11" i="1"/>
  <c r="F24" i="1" l="1"/>
  <c r="E24" i="1"/>
  <c r="D24" i="1"/>
  <c r="C13" i="1"/>
  <c r="C11" i="1"/>
  <c r="C12" i="1"/>
  <c r="C16" i="1"/>
  <c r="C18" i="1"/>
  <c r="C15" i="1"/>
  <c r="C17" i="1"/>
  <c r="C9" i="1"/>
  <c r="C8" i="1"/>
  <c r="C14" i="1"/>
  <c r="C10" i="1"/>
  <c r="C24" i="1" l="1"/>
</calcChain>
</file>

<file path=xl/sharedStrings.xml><?xml version="1.0" encoding="utf-8"?>
<sst xmlns="http://schemas.openxmlformats.org/spreadsheetml/2006/main" count="370" uniqueCount="207">
  <si>
    <t>YEAR</t>
  </si>
  <si>
    <t>TG/TH</t>
  </si>
  <si>
    <t xml:space="preserve"> </t>
  </si>
  <si>
    <t>Equip</t>
  </si>
  <si>
    <t>Total</t>
  </si>
  <si>
    <t>Project</t>
  </si>
  <si>
    <t>Reserve</t>
  </si>
  <si>
    <t>Used</t>
  </si>
  <si>
    <t>FISCAL</t>
  </si>
  <si>
    <t>Plow Trucks &amp; Heavy Equipment ( K dollars)</t>
  </si>
  <si>
    <t xml:space="preserve">Reserve </t>
  </si>
  <si>
    <t>Adds</t>
  </si>
  <si>
    <t>Est Cost-&gt;</t>
  </si>
  <si>
    <t>15 Loader</t>
  </si>
  <si>
    <t>2011 body</t>
  </si>
  <si>
    <t>Paving Projects ( K dollars)</t>
  </si>
  <si>
    <t>River</t>
  </si>
  <si>
    <t>Paving</t>
  </si>
  <si>
    <t>Poker</t>
  </si>
  <si>
    <t>PV 1,2,5</t>
  </si>
  <si>
    <t>Grants</t>
  </si>
  <si>
    <t>PV 4</t>
  </si>
  <si>
    <t>IS Capital</t>
  </si>
  <si>
    <t>Expected Grants -&gt;</t>
  </si>
  <si>
    <t>*Grader</t>
  </si>
  <si>
    <t>Summary Section</t>
  </si>
  <si>
    <t>NU Station</t>
  </si>
  <si>
    <t>Irish Set</t>
  </si>
  <si>
    <t>Target</t>
  </si>
  <si>
    <t>Actual</t>
  </si>
  <si>
    <t>Purpose</t>
  </si>
  <si>
    <t>IS Culvert=60</t>
  </si>
  <si>
    <t>Corbett</t>
  </si>
  <si>
    <t xml:space="preserve">* Assumes used equipment </t>
  </si>
  <si>
    <t>15 Dump Truck</t>
  </si>
  <si>
    <t>*F350</t>
  </si>
  <si>
    <t>22 Dump Truck</t>
  </si>
  <si>
    <t>Replace '97</t>
  </si>
  <si>
    <t>Replace '13</t>
  </si>
  <si>
    <t>Replace '11</t>
  </si>
  <si>
    <t>Replace '08</t>
  </si>
  <si>
    <t>Replace '03</t>
  </si>
  <si>
    <t>OL</t>
  </si>
  <si>
    <t>SOL</t>
  </si>
  <si>
    <t>$25 design</t>
  </si>
  <si>
    <t>$20 design</t>
  </si>
  <si>
    <t>Double axle</t>
  </si>
  <si>
    <t xml:space="preserve">  </t>
  </si>
  <si>
    <t>*2019 Reserve Add=FY18 Surplus(100)  + ES Inventory(75)</t>
  </si>
  <si>
    <t>*$160 FY21 paving budget</t>
  </si>
  <si>
    <t>**2020 IS Projects</t>
  </si>
  <si>
    <t xml:space="preserve">*Reserve </t>
  </si>
  <si>
    <t>Highway</t>
  </si>
  <si>
    <t>**2021 IS Projects</t>
  </si>
  <si>
    <t>$35 design</t>
  </si>
  <si>
    <t>*$60= 5 yr loan</t>
  </si>
  <si>
    <t>Br 8</t>
  </si>
  <si>
    <t xml:space="preserve">IS </t>
  </si>
  <si>
    <t>Culvert</t>
  </si>
  <si>
    <t>$22/$200</t>
  </si>
  <si>
    <t xml:space="preserve">Irish </t>
  </si>
  <si>
    <t>Replace '21</t>
  </si>
  <si>
    <t>PV 6,(135)</t>
  </si>
  <si>
    <t>$31.5/$200</t>
  </si>
  <si>
    <t>*2028</t>
  </si>
  <si>
    <t>*PV Br 7</t>
  </si>
  <si>
    <t>*Mtn Br</t>
  </si>
  <si>
    <t>*2023 Reserve No surplus expected</t>
  </si>
  <si>
    <t xml:space="preserve">**Reserve </t>
  </si>
  <si>
    <t>**2020: Corb(19),Br8(203),Mtn(2),Poker(9),Irish(246)=479</t>
  </si>
  <si>
    <t>18 Dump Truck</t>
  </si>
  <si>
    <t>First payment due in FY following purchase</t>
  </si>
  <si>
    <t>Replace '18</t>
  </si>
  <si>
    <t>Equipment Section</t>
  </si>
  <si>
    <t>Infrastructure Section</t>
  </si>
  <si>
    <t>Paving Section</t>
  </si>
  <si>
    <t>Highway Infrastructure Projects ( K dollars)</t>
  </si>
  <si>
    <t xml:space="preserve"> PV1,2,5=200</t>
  </si>
  <si>
    <t>*2018 Highway reserve: Capital=40,IS=50.8,Contingency=21.5</t>
  </si>
  <si>
    <t xml:space="preserve">  BR7 Des= 31.5</t>
  </si>
  <si>
    <t>**2022: ES(75inv), Paving excess(58)=133</t>
  </si>
  <si>
    <t>*2021 Reserve Add= FY20 Surplus(80)</t>
  </si>
  <si>
    <t xml:space="preserve">*2021 Reserve= Cap(17)+.Cont(80.7)+FY21(35)+ES Inv(75) </t>
  </si>
  <si>
    <t xml:space="preserve">*2022 PV paving excess= Total(308)-Budget(220)-Br7design grant(30)=58 </t>
  </si>
  <si>
    <t>Construction loans</t>
  </si>
  <si>
    <t>Year paving done with 1 year loan to delay spending to next FY</t>
  </si>
  <si>
    <t>Mtn/River Design=20/40</t>
  </si>
  <si>
    <t>English Set</t>
  </si>
  <si>
    <t>Poker(240)/Corbett(60) : 5 year</t>
  </si>
  <si>
    <t>*2020 Reserve Add=FY19 Surplus(150) + FY19 carryover(139) + non reserve surplus(50)</t>
  </si>
  <si>
    <t>ES(75inv),Budget(60),Surplus(25)</t>
  </si>
  <si>
    <t xml:space="preserve">*2022 Reserve No surplus </t>
  </si>
  <si>
    <t>Asphalt</t>
  </si>
  <si>
    <t>Tons</t>
  </si>
  <si>
    <t>$217-25TI</t>
  </si>
  <si>
    <t>TI : Trade in</t>
  </si>
  <si>
    <t>NT : No Trade</t>
  </si>
  <si>
    <t>Assume  5 year loan @ 5% after 2025</t>
  </si>
  <si>
    <t>Assume  5 year loan @ 2.5% from 2019-2024</t>
  </si>
  <si>
    <t>Paving cycle = 10 years for River &amp; Pleasant Valley. All others are 15 years</t>
  </si>
  <si>
    <t>SOL is planned at 2.25" asphalt</t>
  </si>
  <si>
    <t xml:space="preserve"> Ten Year Capital Spending Outlook</t>
  </si>
  <si>
    <t>Park S-drains(60)</t>
  </si>
  <si>
    <t>Sugar</t>
  </si>
  <si>
    <t>Meadow</t>
  </si>
  <si>
    <t>Green,Krug (15)</t>
  </si>
  <si>
    <t>Mtn</t>
  </si>
  <si>
    <t>Expected after FY24</t>
  </si>
  <si>
    <t>Mowing</t>
  </si>
  <si>
    <t>Machine</t>
  </si>
  <si>
    <t>Grand</t>
  </si>
  <si>
    <t>Fiscal</t>
  </si>
  <si>
    <t>Year</t>
  </si>
  <si>
    <t>*PV 3</t>
  </si>
  <si>
    <t>Reclaim</t>
  </si>
  <si>
    <t>*</t>
  </si>
  <si>
    <t>Excavator</t>
  </si>
  <si>
    <t>Trailer</t>
  </si>
  <si>
    <t>*Delayed 1 year</t>
  </si>
  <si>
    <t>*Moved up 1 year</t>
  </si>
  <si>
    <t>*+100=500 for 20 yr</t>
  </si>
  <si>
    <t>*pushed 5 years +100=550</t>
  </si>
  <si>
    <t>*pushed 4 years</t>
  </si>
  <si>
    <t>FY25 Outlook Summary</t>
  </si>
  <si>
    <t>23 Dump Truck</t>
  </si>
  <si>
    <t>280-20(TI08)</t>
  </si>
  <si>
    <t>$308-40(TI15)</t>
  </si>
  <si>
    <t>1 year sooner + $80k</t>
  </si>
  <si>
    <t>Adj 5%/yr(+84=364)</t>
  </si>
  <si>
    <t>Adj 5%/yr(+28=308)</t>
  </si>
  <si>
    <t>$90-20 TI</t>
  </si>
  <si>
    <t>Dually</t>
  </si>
  <si>
    <t>$364-60(TI18)</t>
  </si>
  <si>
    <t>SQYD</t>
  </si>
  <si>
    <t>Length</t>
  </si>
  <si>
    <t>Milling</t>
  </si>
  <si>
    <t>Price</t>
  </si>
  <si>
    <t>Mill &amp; Fill is planned at 2" for FY25 and later</t>
  </si>
  <si>
    <t>Replace '22</t>
  </si>
  <si>
    <t>Paving Cost = # Tons asphalt x Asphalt price x 1.1 SQYD + Milling cost</t>
  </si>
  <si>
    <t>* Add Harvey sight line improvement cost : Add 2" asphalt = $25K</t>
  </si>
  <si>
    <t xml:space="preserve"> Br7($750) , ES($400) : 20 year</t>
  </si>
  <si>
    <t>Mtn ($450) : 20 year</t>
  </si>
  <si>
    <t>BR7 Const = 200</t>
  </si>
  <si>
    <t>*240=5 yr loan</t>
  </si>
  <si>
    <t>20 yr loan</t>
  </si>
  <si>
    <t xml:space="preserve"> 20 yr loan</t>
  </si>
  <si>
    <t>(Ton)</t>
  </si>
  <si>
    <t>(Sq Yd)</t>
  </si>
  <si>
    <t>UE145</t>
  </si>
  <si>
    <t>NUS/PH</t>
  </si>
  <si>
    <t>PG 29/UE117</t>
  </si>
  <si>
    <t>New Rd?</t>
  </si>
  <si>
    <t>1.5" Grind/pave</t>
  </si>
  <si>
    <t>Poker/NUS (est)</t>
  </si>
  <si>
    <t>Length(Ft)</t>
  </si>
  <si>
    <t>Range (0.75)</t>
  </si>
  <si>
    <t>Stevensville(0.9)</t>
  </si>
  <si>
    <t>Pleasant Valley (0.7)</t>
  </si>
  <si>
    <t>Beartown (0.5)</t>
  </si>
  <si>
    <t>Sand Hill (0.3)</t>
  </si>
  <si>
    <t xml:space="preserve">Aprons </t>
  </si>
  <si>
    <t>Asphalt(Tons)</t>
  </si>
  <si>
    <t>Cost</t>
  </si>
  <si>
    <t>*Park (0.4)</t>
  </si>
  <si>
    <t>Asphalt Price= $81.7+$10= $91.7 per ton</t>
  </si>
  <si>
    <t>Total (aprons not incl)</t>
  </si>
  <si>
    <t>Gravel</t>
  </si>
  <si>
    <t>Shoulder</t>
  </si>
  <si>
    <t>Center</t>
  </si>
  <si>
    <t>Line</t>
  </si>
  <si>
    <t xml:space="preserve">Fog </t>
  </si>
  <si>
    <t>Cold</t>
  </si>
  <si>
    <t>Planing</t>
  </si>
  <si>
    <t>Park Pave(60)</t>
  </si>
  <si>
    <t>Sand Hill(47)</t>
  </si>
  <si>
    <t>Stevens(141)</t>
  </si>
  <si>
    <t>B-town(78)</t>
  </si>
  <si>
    <t>Aprons(33)</t>
  </si>
  <si>
    <t>Range(118)</t>
  </si>
  <si>
    <t>PV7(112)</t>
  </si>
  <si>
    <t>* Note Jericho was invoiced  in 2022 for $1800 for it's share of Park St.</t>
  </si>
  <si>
    <t>* Park St =2112 * (50% at 1.5" + 50% @2.25) = 1760 effective length for asphalt calculation</t>
  </si>
  <si>
    <t>* Fog lines estimated for 50% of Park St</t>
  </si>
  <si>
    <t>Replace '15 w '21</t>
  </si>
  <si>
    <t>21 Lease</t>
  </si>
  <si>
    <t>08 Dump Truck</t>
  </si>
  <si>
    <t>Replace '08 w'21</t>
  </si>
  <si>
    <t>Replace '21 w '25</t>
  </si>
  <si>
    <t>o Added FY33</t>
  </si>
  <si>
    <t>(250 % increase)</t>
  </si>
  <si>
    <t>(60% decrease)</t>
  </si>
  <si>
    <t>(33% Increase)</t>
  </si>
  <si>
    <t>(70% increase)</t>
  </si>
  <si>
    <t>Changes from FY24 10 year outlook</t>
  </si>
  <si>
    <t>o Significant spending increases driven primarily by equipment spending increase</t>
  </si>
  <si>
    <t>o Added 3 large culvert repairs per 2023 inspections</t>
  </si>
  <si>
    <t>o English Settlement rebuild increased from $400 to 500k and loan changed to 20 years.</t>
  </si>
  <si>
    <t>o PV7 bridge delayed 1 year to FY26 pending VTrans grant receipt</t>
  </si>
  <si>
    <t>o Mtn bridge delayed to FY30 to help shift Vtrans grant to Br7</t>
  </si>
  <si>
    <t>o Increased asphalt pricing</t>
  </si>
  <si>
    <t>o Changesd all paving from 2.25" shim and overlay to 2" cold plane and pave.</t>
  </si>
  <si>
    <t>o Switched Pleasant Valley with Irish Settlement for FY25</t>
  </si>
  <si>
    <t>Dec 18,2023 draft</t>
  </si>
  <si>
    <t>o Conversion of dump truck fleet to tandems,price increases on them, purchasing an excavator sooner and adding a mowing machine are driving a significant spending increase.</t>
  </si>
  <si>
    <t>(5 Year Outlook Change FY19-24 vs FY25-29)</t>
  </si>
  <si>
    <t>FY24=plow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</si>
</sst>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quotePrefix="1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 applyAlignment="1">
      <alignment horizontal="center"/>
    </xf>
    <xf numFmtId="17" fontId="6" fillId="3" borderId="0" xfId="0" applyNumberFormat="1" applyFont="1" applyFill="1" applyAlignment="1">
      <alignment horizontal="center"/>
    </xf>
    <xf numFmtId="17" fontId="6" fillId="3" borderId="0" xfId="0" applyNumberFormat="1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164" fontId="6" fillId="3" borderId="0" xfId="0" quotePrefix="1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86"/>
  <sheetViews>
    <sheetView topLeftCell="A6" zoomScale="115" zoomScaleNormal="115" workbookViewId="0">
      <selection activeCell="H14" sqref="H14"/>
    </sheetView>
  </sheetViews>
  <sheetFormatPr defaultRowHeight="15" outlineLevelRow="1" outlineLevelCol="1" x14ac:dyDescent="0.25"/>
  <cols>
    <col min="1" max="1" width="8" style="1" customWidth="1"/>
    <col min="2" max="2" width="8.140625" style="1" customWidth="1"/>
    <col min="3" max="3" width="8.7109375" style="9" customWidth="1" outlineLevel="1"/>
    <col min="4" max="4" width="9.42578125" style="1" customWidth="1" outlineLevel="1"/>
    <col min="5" max="5" width="13.7109375" style="9" customWidth="1" outlineLevel="1"/>
    <col min="6" max="6" width="10.7109375" style="9" customWidth="1" outlineLevel="1"/>
    <col min="7" max="7" width="28.85546875" style="1" customWidth="1" outlineLevel="1"/>
    <col min="8" max="8" width="12.5703125" style="1" customWidth="1" outlineLevel="1"/>
    <col min="9" max="9" width="11.7109375" style="1" customWidth="1" outlineLevel="1"/>
    <col min="10" max="10" width="12.85546875" style="1" customWidth="1" outlineLevel="1"/>
    <col min="11" max="11" width="36.7109375" style="1" customWidth="1"/>
    <col min="12" max="12" width="35.28515625" style="9" customWidth="1"/>
    <col min="13" max="13" width="13" style="9" customWidth="1"/>
    <col min="14" max="14" width="12.140625" style="1" customWidth="1"/>
    <col min="15" max="15" width="12.7109375" style="1" customWidth="1"/>
    <col min="16" max="16" width="10.140625" style="1" customWidth="1"/>
    <col min="17" max="17" width="11.5703125" style="1" customWidth="1"/>
    <col min="18" max="18" width="11.42578125" style="1" customWidth="1"/>
    <col min="19" max="19" width="10.28515625" style="1" customWidth="1"/>
    <col min="20" max="20" width="9.140625" style="1"/>
    <col min="21" max="21" width="13.85546875" style="1" customWidth="1"/>
  </cols>
  <sheetData>
    <row r="1" spans="1:21" ht="18.75" x14ac:dyDescent="0.3">
      <c r="A1" s="18"/>
      <c r="B1" s="18"/>
      <c r="C1" s="18"/>
      <c r="D1" s="18"/>
      <c r="F1" s="18"/>
      <c r="G1" s="20" t="s">
        <v>101</v>
      </c>
      <c r="H1" s="18"/>
      <c r="I1" s="18"/>
      <c r="J1" s="18"/>
      <c r="K1" s="38" t="s">
        <v>203</v>
      </c>
      <c r="L1" s="18"/>
    </row>
    <row r="2" spans="1:21" ht="18.75" x14ac:dyDescent="0.3">
      <c r="A2" s="2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7"/>
      <c r="O2" s="7"/>
      <c r="P2" s="7"/>
      <c r="Q2" s="7"/>
      <c r="R2" s="7"/>
      <c r="S2" s="7"/>
      <c r="T2" s="7"/>
      <c r="U2" s="7"/>
    </row>
    <row r="3" spans="1:21" ht="18.75" x14ac:dyDescent="0.3">
      <c r="A3" s="18"/>
      <c r="B3" s="18"/>
      <c r="C3" s="18"/>
      <c r="D3" s="18"/>
      <c r="F3" s="20"/>
      <c r="G3" s="20" t="s">
        <v>123</v>
      </c>
      <c r="H3" s="18"/>
      <c r="I3" s="18"/>
      <c r="J3" s="18"/>
      <c r="K3" s="18"/>
      <c r="L3" s="18"/>
    </row>
    <row r="4" spans="1:21" ht="18.75" x14ac:dyDescent="0.3">
      <c r="A4" s="18"/>
      <c r="B4" s="18"/>
      <c r="C4" s="18"/>
      <c r="D4" s="18"/>
      <c r="E4" s="20"/>
      <c r="F4" s="20"/>
      <c r="G4" s="18"/>
      <c r="H4" s="18"/>
      <c r="I4" s="18"/>
      <c r="J4" s="18"/>
      <c r="K4" s="18"/>
      <c r="L4" s="18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18"/>
      <c r="B5" s="23" t="s">
        <v>28</v>
      </c>
      <c r="C5" s="23" t="s">
        <v>29</v>
      </c>
      <c r="D5" s="20"/>
      <c r="E5" s="20"/>
      <c r="F5" s="20"/>
      <c r="G5" s="20"/>
      <c r="H5" s="20"/>
      <c r="I5" s="20"/>
      <c r="J5" s="20"/>
      <c r="K5" s="18"/>
      <c r="L5" s="18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23" t="s">
        <v>111</v>
      </c>
      <c r="B6" s="23" t="s">
        <v>110</v>
      </c>
      <c r="C6" s="23" t="s">
        <v>110</v>
      </c>
      <c r="D6" s="23" t="s">
        <v>3</v>
      </c>
      <c r="E6" s="23" t="s">
        <v>22</v>
      </c>
      <c r="F6" s="23" t="s">
        <v>17</v>
      </c>
      <c r="G6" s="23" t="s">
        <v>107</v>
      </c>
      <c r="H6" s="23" t="s">
        <v>51</v>
      </c>
      <c r="I6" s="23" t="s">
        <v>68</v>
      </c>
      <c r="J6" s="23" t="s">
        <v>52</v>
      </c>
      <c r="K6" s="23" t="s">
        <v>10</v>
      </c>
      <c r="L6" s="18"/>
      <c r="M6" s="15" t="s">
        <v>2</v>
      </c>
      <c r="N6" s="9"/>
    </row>
    <row r="7" spans="1:21" s="3" customFormat="1" ht="18.75" x14ac:dyDescent="0.3">
      <c r="A7" s="20" t="s">
        <v>112</v>
      </c>
      <c r="B7" s="20" t="s">
        <v>4</v>
      </c>
      <c r="C7" s="20" t="s">
        <v>4</v>
      </c>
      <c r="D7" s="20" t="s">
        <v>4</v>
      </c>
      <c r="E7" s="20" t="s">
        <v>4</v>
      </c>
      <c r="F7" s="20" t="s">
        <v>4</v>
      </c>
      <c r="G7" s="20" t="s">
        <v>20</v>
      </c>
      <c r="H7" s="20" t="s">
        <v>11</v>
      </c>
      <c r="I7" s="20" t="s">
        <v>7</v>
      </c>
      <c r="J7" s="20" t="s">
        <v>6</v>
      </c>
      <c r="K7" s="20" t="s">
        <v>30</v>
      </c>
      <c r="L7" s="20" t="s">
        <v>84</v>
      </c>
      <c r="M7" s="15" t="s">
        <v>2</v>
      </c>
      <c r="N7" s="10"/>
    </row>
    <row r="8" spans="1:21" s="3" customFormat="1" ht="18.75" outlineLevel="1" x14ac:dyDescent="0.3">
      <c r="A8" s="23">
        <v>2019</v>
      </c>
      <c r="B8" s="23">
        <v>320</v>
      </c>
      <c r="C8" s="23">
        <f t="shared" ref="C8:C21" si="0">D8+E8+F8-I8</f>
        <v>217</v>
      </c>
      <c r="D8" s="23">
        <f>Equipment!B8</f>
        <v>90</v>
      </c>
      <c r="E8" s="23">
        <f>Infrastructure!B8</f>
        <v>57</v>
      </c>
      <c r="F8" s="23">
        <f>Paving!B12</f>
        <v>100</v>
      </c>
      <c r="G8" s="23" t="s">
        <v>31</v>
      </c>
      <c r="H8" s="23">
        <v>100</v>
      </c>
      <c r="I8" s="23">
        <v>30</v>
      </c>
      <c r="J8" s="23">
        <v>288</v>
      </c>
      <c r="K8" s="23" t="s">
        <v>14</v>
      </c>
      <c r="L8" s="29"/>
      <c r="M8" s="10"/>
    </row>
    <row r="9" spans="1:21" ht="18.75" outlineLevel="1" x14ac:dyDescent="0.3">
      <c r="A9" s="23">
        <v>2020</v>
      </c>
      <c r="B9" s="23">
        <v>330</v>
      </c>
      <c r="C9" s="23">
        <f t="shared" si="0"/>
        <v>225</v>
      </c>
      <c r="D9" s="23">
        <f>Equipment!B9</f>
        <v>90</v>
      </c>
      <c r="E9" s="23">
        <f>Infrastructure!B9</f>
        <v>517</v>
      </c>
      <c r="F9" s="23">
        <f>Paving!B13</f>
        <v>97</v>
      </c>
      <c r="G9" s="23" t="s">
        <v>86</v>
      </c>
      <c r="H9" s="23">
        <v>289</v>
      </c>
      <c r="I9" s="23">
        <v>479</v>
      </c>
      <c r="J9" s="23">
        <f>J8-I9+H9+50</f>
        <v>148</v>
      </c>
      <c r="K9" s="28" t="s">
        <v>50</v>
      </c>
      <c r="L9" s="18"/>
    </row>
    <row r="10" spans="1:21" ht="18.75" outlineLevel="1" x14ac:dyDescent="0.3">
      <c r="A10" s="23">
        <v>2021</v>
      </c>
      <c r="B10" s="23">
        <v>340</v>
      </c>
      <c r="C10" s="23">
        <f t="shared" si="0"/>
        <v>228</v>
      </c>
      <c r="D10" s="23">
        <f>Equipment!B10</f>
        <v>57</v>
      </c>
      <c r="E10" s="23">
        <f>Infrastructure!B10</f>
        <v>206</v>
      </c>
      <c r="F10" s="23">
        <f>Paving!B14</f>
        <v>0</v>
      </c>
      <c r="G10" s="23" t="s">
        <v>2</v>
      </c>
      <c r="H10" s="23">
        <v>80</v>
      </c>
      <c r="I10" s="23">
        <v>35</v>
      </c>
      <c r="J10" s="23">
        <f t="shared" ref="J10:J21" si="1">J9-I10+H10</f>
        <v>193</v>
      </c>
      <c r="K10" s="28" t="s">
        <v>53</v>
      </c>
      <c r="L10" s="26" t="s">
        <v>88</v>
      </c>
      <c r="M10" s="9" t="s">
        <v>2</v>
      </c>
    </row>
    <row r="11" spans="1:21" ht="18.75" outlineLevel="1" x14ac:dyDescent="0.3">
      <c r="A11" s="23">
        <v>2022</v>
      </c>
      <c r="B11" s="23">
        <v>350</v>
      </c>
      <c r="C11" s="23">
        <f t="shared" si="0"/>
        <v>325</v>
      </c>
      <c r="D11" s="23">
        <f>Equipment!B11</f>
        <v>46</v>
      </c>
      <c r="E11" s="23">
        <f>Infrastructure!B11</f>
        <v>71</v>
      </c>
      <c r="F11" s="23">
        <f>Paving!B15</f>
        <v>368</v>
      </c>
      <c r="G11" s="23" t="s">
        <v>79</v>
      </c>
      <c r="H11" s="23">
        <v>0</v>
      </c>
      <c r="I11" s="23">
        <v>160</v>
      </c>
      <c r="J11" s="23">
        <f t="shared" si="1"/>
        <v>33</v>
      </c>
      <c r="K11" s="23" t="s">
        <v>90</v>
      </c>
      <c r="L11" s="22" t="s">
        <v>2</v>
      </c>
      <c r="M11" s="9" t="s">
        <v>2</v>
      </c>
    </row>
    <row r="12" spans="1:21" ht="18.75" outlineLevel="1" x14ac:dyDescent="0.3">
      <c r="A12" s="23">
        <v>2023</v>
      </c>
      <c r="B12" s="23">
        <v>360</v>
      </c>
      <c r="C12" s="23">
        <f t="shared" si="0"/>
        <v>354</v>
      </c>
      <c r="D12" s="23">
        <f>Equipment!B12</f>
        <v>52</v>
      </c>
      <c r="E12" s="23">
        <f>Infrastructure!B12</f>
        <v>71</v>
      </c>
      <c r="F12" s="23">
        <f>Paving!B16</f>
        <v>248</v>
      </c>
      <c r="H12" s="23">
        <v>0</v>
      </c>
      <c r="I12" s="23">
        <v>17</v>
      </c>
      <c r="J12" s="23">
        <v>16</v>
      </c>
      <c r="K12" s="23" t="s">
        <v>2</v>
      </c>
      <c r="M12" s="9" t="s">
        <v>2</v>
      </c>
    </row>
    <row r="13" spans="1:21" ht="18.75" outlineLevel="1" x14ac:dyDescent="0.3">
      <c r="A13" s="23">
        <v>2024</v>
      </c>
      <c r="B13" s="23">
        <v>420</v>
      </c>
      <c r="C13" s="23">
        <f t="shared" si="0"/>
        <v>605</v>
      </c>
      <c r="D13" s="23">
        <f>Equipment!B13</f>
        <v>106</v>
      </c>
      <c r="E13" s="23">
        <f>Infrastructure!B13</f>
        <v>140</v>
      </c>
      <c r="F13" s="23">
        <f>Paving!B17</f>
        <v>359</v>
      </c>
      <c r="G13" s="23" t="s">
        <v>2</v>
      </c>
      <c r="H13" s="23">
        <v>100</v>
      </c>
      <c r="I13" s="23">
        <v>0</v>
      </c>
      <c r="J13" s="23">
        <f t="shared" si="1"/>
        <v>116</v>
      </c>
      <c r="K13" s="23" t="s">
        <v>2</v>
      </c>
      <c r="M13" s="16"/>
      <c r="O13" s="1" t="s">
        <v>2</v>
      </c>
      <c r="P13" s="1" t="s">
        <v>2</v>
      </c>
    </row>
    <row r="14" spans="1:21" ht="18.75" outlineLevel="1" x14ac:dyDescent="0.3">
      <c r="A14" s="23">
        <v>2025</v>
      </c>
      <c r="B14" s="23">
        <v>440</v>
      </c>
      <c r="C14" s="23">
        <f t="shared" si="0"/>
        <v>506</v>
      </c>
      <c r="D14" s="23">
        <f>Equipment!B14</f>
        <v>211</v>
      </c>
      <c r="E14" s="23">
        <f>Infrastructure!B14</f>
        <v>65</v>
      </c>
      <c r="F14" s="23">
        <f>Paving!B18</f>
        <v>230</v>
      </c>
      <c r="G14" s="23" t="s">
        <v>2</v>
      </c>
      <c r="H14" s="23">
        <v>100</v>
      </c>
      <c r="I14" s="23">
        <v>0</v>
      </c>
      <c r="J14" s="23">
        <f t="shared" si="1"/>
        <v>216</v>
      </c>
      <c r="K14" s="23" t="s">
        <v>2</v>
      </c>
      <c r="L14" s="26" t="s">
        <v>2</v>
      </c>
      <c r="M14" s="16"/>
    </row>
    <row r="15" spans="1:21" ht="18.75" outlineLevel="1" x14ac:dyDescent="0.3">
      <c r="A15" s="23">
        <v>2026</v>
      </c>
      <c r="B15" s="23">
        <v>460</v>
      </c>
      <c r="C15" s="23">
        <f t="shared" si="0"/>
        <v>561</v>
      </c>
      <c r="D15" s="23">
        <f>Equipment!B15</f>
        <v>231</v>
      </c>
      <c r="E15" s="23">
        <f>Infrastructure!B15</f>
        <v>95</v>
      </c>
      <c r="F15" s="23">
        <f>Paving!B19</f>
        <v>235</v>
      </c>
      <c r="G15" s="23" t="s">
        <v>143</v>
      </c>
      <c r="H15" s="23">
        <v>100</v>
      </c>
      <c r="I15" s="23">
        <v>0</v>
      </c>
      <c r="J15" s="23">
        <f t="shared" si="1"/>
        <v>316</v>
      </c>
      <c r="K15" s="23" t="s">
        <v>2</v>
      </c>
      <c r="L15" s="26" t="s">
        <v>141</v>
      </c>
      <c r="M15" s="9" t="s">
        <v>2</v>
      </c>
    </row>
    <row r="16" spans="1:21" ht="18.75" outlineLevel="1" x14ac:dyDescent="0.3">
      <c r="A16" s="23">
        <v>2027</v>
      </c>
      <c r="B16" s="23">
        <v>480</v>
      </c>
      <c r="C16" s="23">
        <f t="shared" si="0"/>
        <v>611</v>
      </c>
      <c r="D16" s="23">
        <f>Equipment!B16</f>
        <v>263</v>
      </c>
      <c r="E16" s="23">
        <f>Infrastructure!B16</f>
        <v>84</v>
      </c>
      <c r="F16" s="23">
        <f>Paving!B20</f>
        <v>264</v>
      </c>
      <c r="H16" s="23">
        <v>100</v>
      </c>
      <c r="I16" s="23">
        <v>0</v>
      </c>
      <c r="J16" s="23">
        <f t="shared" si="1"/>
        <v>416</v>
      </c>
      <c r="K16" s="23" t="s">
        <v>2</v>
      </c>
      <c r="L16" s="26" t="s">
        <v>2</v>
      </c>
    </row>
    <row r="17" spans="1:21" ht="18.75" outlineLevel="1" x14ac:dyDescent="0.3">
      <c r="A17" s="23">
        <v>2028</v>
      </c>
      <c r="B17" s="23">
        <v>500</v>
      </c>
      <c r="C17" s="23">
        <f>D17+E17+F17-I17</f>
        <v>620</v>
      </c>
      <c r="D17" s="23">
        <f>Equipment!B17</f>
        <v>225</v>
      </c>
      <c r="E17" s="23">
        <f>Infrastructure!B17</f>
        <v>84</v>
      </c>
      <c r="F17" s="23">
        <f>Paving!B21</f>
        <v>311</v>
      </c>
      <c r="H17" s="23">
        <v>100</v>
      </c>
      <c r="I17" s="23">
        <v>0</v>
      </c>
      <c r="J17" s="23">
        <f t="shared" si="1"/>
        <v>516</v>
      </c>
      <c r="K17" s="23" t="s">
        <v>47</v>
      </c>
      <c r="L17" s="22"/>
      <c r="O17" s="1" t="s">
        <v>2</v>
      </c>
    </row>
    <row r="18" spans="1:21" ht="18.75" outlineLevel="1" x14ac:dyDescent="0.3">
      <c r="A18" s="23">
        <v>2029</v>
      </c>
      <c r="B18" s="23">
        <v>520</v>
      </c>
      <c r="C18" s="23">
        <f>D18+E18+F18-I18</f>
        <v>654</v>
      </c>
      <c r="D18" s="23">
        <f>Equipment!B18</f>
        <v>259</v>
      </c>
      <c r="E18" s="23">
        <f>Infrastructure!B18</f>
        <v>84</v>
      </c>
      <c r="F18" s="23">
        <f>Paving!B22</f>
        <v>311</v>
      </c>
      <c r="H18" s="23">
        <v>50</v>
      </c>
      <c r="I18" s="23">
        <v>0</v>
      </c>
      <c r="J18" s="23">
        <f t="shared" si="1"/>
        <v>566</v>
      </c>
      <c r="K18" s="23" t="s">
        <v>2</v>
      </c>
      <c r="L18" s="22" t="s">
        <v>2</v>
      </c>
      <c r="M18" t="s">
        <v>2</v>
      </c>
      <c r="O18" s="1" t="s">
        <v>2</v>
      </c>
    </row>
    <row r="19" spans="1:21" ht="18.75" outlineLevel="1" x14ac:dyDescent="0.3">
      <c r="A19" s="23">
        <v>2030</v>
      </c>
      <c r="B19" s="23">
        <v>540</v>
      </c>
      <c r="C19" s="23">
        <f t="shared" si="0"/>
        <v>618</v>
      </c>
      <c r="D19" s="23">
        <f>Equipment!B19</f>
        <v>184</v>
      </c>
      <c r="E19" s="23">
        <f>Infrastructure!B19</f>
        <v>84</v>
      </c>
      <c r="F19" s="23">
        <f>Paving!B23</f>
        <v>350</v>
      </c>
      <c r="G19" s="23" t="s">
        <v>77</v>
      </c>
      <c r="H19" s="23">
        <v>50</v>
      </c>
      <c r="I19" s="23">
        <v>0</v>
      </c>
      <c r="J19" s="23">
        <f t="shared" si="1"/>
        <v>616</v>
      </c>
      <c r="K19" s="23"/>
      <c r="L19" s="26" t="s">
        <v>142</v>
      </c>
      <c r="M19"/>
      <c r="N19" s="9"/>
      <c r="O19" s="9"/>
      <c r="P19" s="9"/>
      <c r="Q19" s="9"/>
      <c r="R19" s="9"/>
      <c r="S19" s="9"/>
      <c r="T19" s="9"/>
      <c r="U19" s="9"/>
    </row>
    <row r="20" spans="1:21" ht="18.75" outlineLevel="1" x14ac:dyDescent="0.3">
      <c r="A20" s="23">
        <v>2031</v>
      </c>
      <c r="B20" s="23">
        <v>560</v>
      </c>
      <c r="C20" s="23">
        <f t="shared" si="0"/>
        <v>568</v>
      </c>
      <c r="D20" s="23">
        <f>Equipment!B20</f>
        <v>124</v>
      </c>
      <c r="E20" s="23">
        <f>Infrastructure!B20</f>
        <v>184</v>
      </c>
      <c r="F20" s="23">
        <f>Paving!B24</f>
        <v>260</v>
      </c>
      <c r="G20" s="23"/>
      <c r="H20" s="23">
        <v>50</v>
      </c>
      <c r="I20" s="23">
        <v>0</v>
      </c>
      <c r="J20" s="23">
        <f t="shared" si="1"/>
        <v>666</v>
      </c>
      <c r="K20" s="23"/>
      <c r="L20" s="22"/>
      <c r="M20"/>
      <c r="N20" s="9"/>
      <c r="O20" s="9"/>
      <c r="P20" s="9"/>
      <c r="Q20" s="9"/>
      <c r="R20" s="9"/>
      <c r="S20" s="9"/>
      <c r="T20" s="9"/>
      <c r="U20" s="9"/>
    </row>
    <row r="21" spans="1:21" ht="18.75" outlineLevel="1" x14ac:dyDescent="0.3">
      <c r="A21" s="23">
        <v>2032</v>
      </c>
      <c r="B21" s="23">
        <v>580</v>
      </c>
      <c r="C21" s="23">
        <f t="shared" si="0"/>
        <v>439</v>
      </c>
      <c r="D21" s="23">
        <f>Equipment!B21</f>
        <v>78</v>
      </c>
      <c r="E21" s="23">
        <f>Infrastructure!B21</f>
        <v>104</v>
      </c>
      <c r="F21" s="23">
        <f>Paving!B25</f>
        <v>257</v>
      </c>
      <c r="G21" s="23"/>
      <c r="H21" s="23">
        <v>50</v>
      </c>
      <c r="I21" s="23">
        <v>0</v>
      </c>
      <c r="J21" s="23">
        <f t="shared" si="1"/>
        <v>716</v>
      </c>
      <c r="K21" s="23"/>
      <c r="L21" s="22"/>
      <c r="M21"/>
      <c r="N21" s="9"/>
      <c r="O21" s="9"/>
      <c r="P21" s="9"/>
      <c r="Q21" s="9"/>
      <c r="R21" s="9"/>
      <c r="S21" s="9"/>
      <c r="T21" s="9"/>
      <c r="U21" s="9"/>
    </row>
    <row r="22" spans="1:21" ht="18.75" outlineLevel="1" x14ac:dyDescent="0.3">
      <c r="A22" s="23">
        <v>2033</v>
      </c>
      <c r="B22" s="23">
        <v>600</v>
      </c>
      <c r="C22" s="23">
        <f t="shared" ref="C22" si="2">D22+E22+F22-I22</f>
        <v>518</v>
      </c>
      <c r="D22" s="23">
        <f>Equipment!B22</f>
        <v>148</v>
      </c>
      <c r="E22" s="23">
        <f>Infrastructure!B22</f>
        <v>104</v>
      </c>
      <c r="F22" s="23">
        <f>Paving!B26</f>
        <v>266</v>
      </c>
      <c r="G22" s="23"/>
      <c r="H22" s="23">
        <v>50</v>
      </c>
      <c r="I22" s="23">
        <v>0</v>
      </c>
      <c r="J22" s="23">
        <f t="shared" ref="J22" si="3">J21-I22+H22</f>
        <v>766</v>
      </c>
      <c r="K22" s="23"/>
      <c r="L22" s="22"/>
      <c r="M22"/>
      <c r="N22" s="9"/>
      <c r="O22" s="9"/>
      <c r="P22" s="9"/>
      <c r="Q22" s="9"/>
      <c r="R22" s="9"/>
      <c r="S22" s="9"/>
      <c r="T22" s="9"/>
      <c r="U22" s="9"/>
    </row>
    <row r="23" spans="1:21" ht="18.75" outlineLevel="1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/>
      <c r="N23" s="9"/>
      <c r="O23" s="9"/>
      <c r="P23" s="9"/>
      <c r="Q23" s="9"/>
      <c r="R23" s="9"/>
      <c r="S23" s="9"/>
      <c r="T23" s="9"/>
      <c r="U23" s="9"/>
    </row>
    <row r="24" spans="1:21" s="12" customFormat="1" ht="18.75" x14ac:dyDescent="0.3">
      <c r="A24" s="23" t="s">
        <v>4</v>
      </c>
      <c r="B24" s="23">
        <f>SUM(B8:B21)</f>
        <v>6200</v>
      </c>
      <c r="C24" s="23">
        <f t="shared" ref="C24:F24" si="4">SUM(C8:C21)</f>
        <v>6531</v>
      </c>
      <c r="D24" s="23">
        <f t="shared" si="4"/>
        <v>2016</v>
      </c>
      <c r="E24" s="23">
        <f t="shared" si="4"/>
        <v>1846</v>
      </c>
      <c r="F24" s="23">
        <f t="shared" si="4"/>
        <v>3390</v>
      </c>
      <c r="G24" s="27"/>
      <c r="H24" s="27"/>
      <c r="I24" s="27"/>
      <c r="J24" s="23"/>
      <c r="K24" s="27"/>
      <c r="L24" s="27"/>
      <c r="M24" s="15"/>
      <c r="N24" s="15"/>
      <c r="O24" s="4"/>
      <c r="P24" s="4"/>
      <c r="Q24" s="4"/>
      <c r="R24" s="4"/>
      <c r="S24" s="4"/>
      <c r="T24" s="4"/>
      <c r="U24" s="4"/>
    </row>
    <row r="25" spans="1:21" ht="18.75" x14ac:dyDescent="0.3">
      <c r="A25" s="18"/>
      <c r="B25" s="18"/>
      <c r="C25" s="18"/>
      <c r="D25" s="18"/>
      <c r="E25" s="18"/>
      <c r="F25" s="18"/>
      <c r="G25" s="23"/>
      <c r="H25" s="26" t="s">
        <v>78</v>
      </c>
      <c r="I25" s="18"/>
      <c r="J25" s="18"/>
      <c r="K25" s="18"/>
      <c r="L25" s="18"/>
      <c r="M25" s="1" t="s">
        <v>2</v>
      </c>
    </row>
    <row r="26" spans="1:21" ht="18.75" x14ac:dyDescent="0.3">
      <c r="A26" s="18"/>
      <c r="B26" s="18"/>
      <c r="C26" s="18"/>
      <c r="D26" s="18"/>
      <c r="E26" s="18"/>
      <c r="F26" s="18"/>
      <c r="G26" s="23" t="s">
        <v>2</v>
      </c>
      <c r="H26" s="30" t="s">
        <v>48</v>
      </c>
      <c r="I26" s="26"/>
      <c r="J26" s="18"/>
      <c r="K26" s="18"/>
      <c r="L26" s="18"/>
    </row>
    <row r="27" spans="1:21" ht="18.75" x14ac:dyDescent="0.3">
      <c r="A27" s="18"/>
      <c r="B27" s="18"/>
      <c r="C27" s="18"/>
      <c r="D27" s="18"/>
      <c r="E27" s="18"/>
      <c r="F27" s="18"/>
      <c r="G27" s="18"/>
      <c r="H27" s="30" t="s">
        <v>89</v>
      </c>
      <c r="I27" s="18"/>
      <c r="J27" s="18"/>
      <c r="K27" s="18"/>
      <c r="L27" s="18"/>
    </row>
    <row r="28" spans="1:21" ht="18.75" x14ac:dyDescent="0.3">
      <c r="B28" s="30" t="s">
        <v>82</v>
      </c>
      <c r="C28" s="18"/>
      <c r="D28" s="18"/>
      <c r="E28" s="18"/>
      <c r="F28" s="18"/>
      <c r="G28" s="18"/>
      <c r="H28" s="30" t="s">
        <v>81</v>
      </c>
      <c r="I28" s="26"/>
      <c r="J28" s="18"/>
      <c r="K28" s="18"/>
      <c r="L28" s="18"/>
    </row>
    <row r="29" spans="1:21" ht="18.75" x14ac:dyDescent="0.3">
      <c r="A29" s="18"/>
      <c r="B29" s="26" t="s">
        <v>83</v>
      </c>
      <c r="C29" s="18"/>
      <c r="D29" s="18"/>
      <c r="E29" s="18"/>
      <c r="F29" s="18"/>
      <c r="G29" s="18"/>
      <c r="H29" s="30" t="s">
        <v>91</v>
      </c>
      <c r="I29" s="26"/>
      <c r="J29" s="18"/>
      <c r="K29" s="18"/>
      <c r="L29" s="18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18"/>
      <c r="B30" s="18"/>
      <c r="C30" s="18"/>
      <c r="D30" s="18"/>
      <c r="E30" s="18"/>
      <c r="F30" s="18"/>
      <c r="G30" s="18"/>
      <c r="H30" s="30" t="s">
        <v>67</v>
      </c>
      <c r="I30" s="26"/>
      <c r="J30" s="18"/>
      <c r="K30" s="18"/>
      <c r="L30" s="18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18"/>
      <c r="B31" s="18"/>
      <c r="C31" s="18"/>
      <c r="D31" s="18"/>
      <c r="E31" s="18"/>
      <c r="F31" s="18"/>
      <c r="G31" s="18"/>
      <c r="H31" s="26" t="s">
        <v>2</v>
      </c>
      <c r="I31" s="18"/>
      <c r="J31" s="18"/>
      <c r="K31" s="18"/>
      <c r="L31" s="18"/>
    </row>
    <row r="32" spans="1:21" ht="18.75" x14ac:dyDescent="0.3">
      <c r="A32" s="18"/>
      <c r="B32" s="18"/>
      <c r="C32" s="18"/>
      <c r="D32" s="18"/>
      <c r="E32" s="18"/>
      <c r="F32" s="18"/>
      <c r="G32" s="18"/>
      <c r="I32" s="26" t="s">
        <v>69</v>
      </c>
      <c r="J32" s="18"/>
      <c r="L32" s="18"/>
    </row>
    <row r="33" spans="1:21" ht="18.75" x14ac:dyDescent="0.3">
      <c r="A33" s="18"/>
      <c r="B33" s="18"/>
      <c r="C33" s="18"/>
      <c r="D33" s="18"/>
      <c r="E33" s="18"/>
      <c r="F33" s="18"/>
      <c r="G33" s="18"/>
      <c r="H33" s="9"/>
      <c r="I33" s="26" t="s">
        <v>80</v>
      </c>
      <c r="J33" s="18"/>
      <c r="K33" s="9"/>
      <c r="L33" s="18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18"/>
      <c r="C34" s="18"/>
      <c r="D34" s="18"/>
      <c r="E34" s="18"/>
      <c r="F34" s="18"/>
      <c r="G34" s="18"/>
      <c r="J34" s="18"/>
      <c r="L34" s="18"/>
    </row>
    <row r="35" spans="1:21" ht="18.75" x14ac:dyDescent="0.3">
      <c r="A35" s="18"/>
      <c r="C35" s="18"/>
      <c r="D35" s="18"/>
      <c r="E35" s="18"/>
      <c r="F35" s="18"/>
      <c r="G35" s="18"/>
      <c r="H35" s="22" t="s">
        <v>2</v>
      </c>
      <c r="I35" s="18"/>
      <c r="J35" s="18" t="s">
        <v>2</v>
      </c>
      <c r="L35" s="18"/>
    </row>
    <row r="36" spans="1:21" ht="18.75" x14ac:dyDescent="0.3">
      <c r="A36" s="18"/>
      <c r="C36" s="22"/>
      <c r="D36" s="18"/>
      <c r="E36" s="18"/>
      <c r="F36" s="18"/>
      <c r="G36" s="18"/>
      <c r="H36" s="18"/>
      <c r="I36" s="22" t="s">
        <v>2</v>
      </c>
      <c r="J36" s="18"/>
      <c r="K36" s="18"/>
      <c r="L36" s="18"/>
    </row>
    <row r="37" spans="1:21" ht="18.75" x14ac:dyDescent="0.3">
      <c r="A37" s="18"/>
      <c r="C37" s="18"/>
      <c r="D37" s="18"/>
      <c r="E37" s="18"/>
      <c r="F37" s="18"/>
      <c r="G37" s="18"/>
      <c r="I37" s="18"/>
      <c r="J37" s="18"/>
      <c r="K37" s="18"/>
      <c r="L37" s="18"/>
    </row>
    <row r="38" spans="1:21" ht="18.75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21" ht="18.75" x14ac:dyDescent="0.3">
      <c r="A39" s="18"/>
      <c r="B39" s="22" t="s">
        <v>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21" ht="18.75" x14ac:dyDescent="0.3">
      <c r="A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5" spans="1:21" x14ac:dyDescent="0.25">
      <c r="A45" s="6"/>
      <c r="B45" s="8"/>
      <c r="C45" s="8"/>
      <c r="D45" s="8"/>
      <c r="E45" s="8"/>
      <c r="F45" s="8"/>
      <c r="G45" s="9"/>
      <c r="H45" s="9"/>
      <c r="I45" s="5"/>
      <c r="J45" s="10"/>
      <c r="K45" s="10"/>
      <c r="L45" s="10"/>
      <c r="N45" s="9"/>
      <c r="O45" s="9"/>
      <c r="P45" s="9"/>
      <c r="Q45" s="9"/>
      <c r="R45" s="9"/>
      <c r="S45" s="9"/>
      <c r="T45" s="9"/>
      <c r="U45" s="9"/>
    </row>
    <row r="63" spans="1:21" x14ac:dyDescent="0.25">
      <c r="A63" s="1" t="s">
        <v>2</v>
      </c>
      <c r="D63" s="11" t="s">
        <v>2</v>
      </c>
      <c r="G63" s="9"/>
      <c r="H63" s="5" t="s">
        <v>2</v>
      </c>
      <c r="I63" s="9"/>
      <c r="J63" s="9"/>
      <c r="K63" s="9"/>
    </row>
    <row r="64" spans="1:21" x14ac:dyDescent="0.25">
      <c r="A64" s="9"/>
      <c r="B64" s="9"/>
      <c r="D64" s="9"/>
      <c r="G64" s="9"/>
      <c r="H64" s="5"/>
      <c r="I64" s="9"/>
      <c r="J64" s="9"/>
      <c r="K64" s="9"/>
      <c r="N64" s="9"/>
      <c r="O64" s="9"/>
      <c r="P64" s="9"/>
      <c r="Q64" s="9"/>
      <c r="R64" s="9"/>
      <c r="S64" s="9"/>
      <c r="T64" s="9"/>
      <c r="U64" s="9"/>
    </row>
    <row r="65" spans="4:4" x14ac:dyDescent="0.25">
      <c r="D65" s="9"/>
    </row>
    <row r="86" spans="7:7" x14ac:dyDescent="0.25">
      <c r="G86" s="1" t="s">
        <v>2</v>
      </c>
    </row>
  </sheetData>
  <pageMargins left="0" right="0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F25" sqref="F25"/>
    </sheetView>
  </sheetViews>
  <sheetFormatPr defaultRowHeight="15" x14ac:dyDescent="0.25"/>
  <cols>
    <col min="2" max="2" width="9.7109375" customWidth="1"/>
    <col min="3" max="3" width="13" customWidth="1"/>
    <col min="4" max="4" width="17.7109375" customWidth="1"/>
    <col min="5" max="5" width="21.42578125" customWidth="1"/>
    <col min="6" max="6" width="18.5703125" customWidth="1"/>
    <col min="7" max="7" width="14.28515625" customWidth="1"/>
    <col min="8" max="8" width="18.5703125" customWidth="1"/>
    <col min="9" max="9" width="18.140625" customWidth="1"/>
    <col min="10" max="10" width="13.42578125" customWidth="1"/>
    <col min="11" max="11" width="12" customWidth="1"/>
    <col min="12" max="12" width="10.85546875" customWidth="1"/>
    <col min="15" max="15" width="11.5703125" customWidth="1"/>
  </cols>
  <sheetData>
    <row r="1" spans="1:22" ht="18.75" x14ac:dyDescent="0.3">
      <c r="A1" s="17"/>
      <c r="B1" s="17"/>
      <c r="C1" s="17"/>
      <c r="D1" s="17"/>
      <c r="E1" s="17"/>
      <c r="F1" s="17"/>
      <c r="G1" s="17"/>
      <c r="H1" s="17"/>
      <c r="I1" s="17"/>
      <c r="J1" s="39" t="str">
        <f>Summary!K1</f>
        <v>Dec 18,2023 draft</v>
      </c>
      <c r="K1" s="17"/>
      <c r="L1" s="17"/>
      <c r="M1" s="17"/>
      <c r="N1" s="17"/>
      <c r="O1" s="17"/>
      <c r="P1" s="17"/>
      <c r="Q1" s="17"/>
    </row>
    <row r="2" spans="1:22" ht="18.75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2" ht="18.75" x14ac:dyDescent="0.3">
      <c r="A3" s="18"/>
      <c r="B3" s="18"/>
      <c r="C3" s="19"/>
      <c r="D3" s="19"/>
      <c r="E3" s="18"/>
      <c r="F3" s="20" t="s">
        <v>9</v>
      </c>
      <c r="G3" s="18"/>
      <c r="H3" s="18"/>
      <c r="I3" s="21"/>
      <c r="J3" s="18"/>
      <c r="K3" s="18"/>
      <c r="L3" s="22"/>
      <c r="M3" s="18" t="s">
        <v>2</v>
      </c>
      <c r="N3" s="18"/>
      <c r="O3" s="18"/>
      <c r="P3" s="18"/>
      <c r="Q3" s="18"/>
      <c r="R3" s="9"/>
      <c r="S3" s="9"/>
      <c r="T3" s="9"/>
      <c r="U3" s="9"/>
      <c r="V3" s="9"/>
    </row>
    <row r="4" spans="1:22" ht="18.75" x14ac:dyDescent="0.3">
      <c r="A4" s="18"/>
      <c r="B4" s="18"/>
      <c r="C4" s="19"/>
      <c r="D4" s="19"/>
      <c r="E4" s="49" t="s">
        <v>127</v>
      </c>
      <c r="F4" s="50" t="s">
        <v>129</v>
      </c>
      <c r="G4" s="49" t="s">
        <v>131</v>
      </c>
      <c r="H4" s="53" t="s">
        <v>128</v>
      </c>
      <c r="I4" s="21"/>
      <c r="J4" s="49" t="s">
        <v>2</v>
      </c>
      <c r="K4" s="54" t="s">
        <v>122</v>
      </c>
      <c r="L4" s="22"/>
      <c r="M4" s="18"/>
      <c r="N4" s="18"/>
      <c r="O4" s="18"/>
      <c r="P4" s="18"/>
      <c r="Q4" s="18"/>
      <c r="R4" s="9"/>
      <c r="S4" s="9"/>
      <c r="T4" s="9"/>
      <c r="U4" s="9"/>
      <c r="V4" s="9"/>
    </row>
    <row r="5" spans="1:22" ht="18.75" x14ac:dyDescent="0.3">
      <c r="A5" s="18"/>
      <c r="B5" s="18"/>
      <c r="C5" s="25">
        <v>122</v>
      </c>
      <c r="D5" s="25"/>
      <c r="E5" s="25" t="s">
        <v>125</v>
      </c>
      <c r="F5" s="25" t="s">
        <v>126</v>
      </c>
      <c r="G5" s="23" t="s">
        <v>130</v>
      </c>
      <c r="H5" s="25" t="s">
        <v>132</v>
      </c>
      <c r="I5" s="25" t="s">
        <v>94</v>
      </c>
      <c r="J5" s="25">
        <v>331</v>
      </c>
      <c r="K5" s="25">
        <v>400</v>
      </c>
      <c r="L5" s="25">
        <v>200</v>
      </c>
      <c r="M5" s="18"/>
      <c r="N5" s="18"/>
      <c r="O5" s="18"/>
      <c r="P5" s="18"/>
      <c r="Q5" s="18"/>
      <c r="R5" s="9"/>
      <c r="S5" s="9"/>
      <c r="T5" s="9"/>
      <c r="U5" s="9"/>
      <c r="V5" s="9"/>
    </row>
    <row r="6" spans="1:22" ht="18.75" x14ac:dyDescent="0.3">
      <c r="A6" s="23" t="s">
        <v>8</v>
      </c>
      <c r="B6" s="23" t="s">
        <v>3</v>
      </c>
      <c r="C6" s="18"/>
      <c r="D6" s="18"/>
      <c r="E6" s="23" t="s">
        <v>46</v>
      </c>
      <c r="F6" s="23" t="s">
        <v>46</v>
      </c>
      <c r="H6" s="23" t="s">
        <v>46</v>
      </c>
      <c r="I6" s="23" t="s">
        <v>46</v>
      </c>
      <c r="J6" s="24" t="s">
        <v>117</v>
      </c>
      <c r="K6" s="25" t="s">
        <v>2</v>
      </c>
      <c r="L6" s="23" t="s">
        <v>108</v>
      </c>
      <c r="M6" s="18"/>
      <c r="N6" s="18" t="s">
        <v>2</v>
      </c>
      <c r="O6" s="18"/>
      <c r="P6" s="18"/>
      <c r="Q6" s="18"/>
      <c r="R6" s="9"/>
      <c r="S6" s="9"/>
      <c r="T6" s="9"/>
      <c r="U6" s="9"/>
      <c r="V6" s="9"/>
    </row>
    <row r="7" spans="1:22" ht="18.75" x14ac:dyDescent="0.3">
      <c r="A7" s="20" t="s">
        <v>0</v>
      </c>
      <c r="B7" s="20" t="s">
        <v>4</v>
      </c>
      <c r="C7" s="20" t="s">
        <v>13</v>
      </c>
      <c r="D7" s="20" t="s">
        <v>186</v>
      </c>
      <c r="E7" s="20" t="s">
        <v>34</v>
      </c>
      <c r="F7" s="20" t="s">
        <v>70</v>
      </c>
      <c r="G7" s="20" t="s">
        <v>35</v>
      </c>
      <c r="H7" s="20" t="s">
        <v>36</v>
      </c>
      <c r="I7" s="20" t="s">
        <v>124</v>
      </c>
      <c r="J7" s="20" t="s">
        <v>116</v>
      </c>
      <c r="K7" s="20" t="s">
        <v>24</v>
      </c>
      <c r="L7" s="20" t="s">
        <v>109</v>
      </c>
      <c r="M7" s="18"/>
      <c r="N7" s="18" t="s">
        <v>2</v>
      </c>
      <c r="O7" s="18"/>
      <c r="P7" s="18"/>
      <c r="Q7" s="18"/>
      <c r="R7" s="9"/>
      <c r="S7" s="9"/>
      <c r="T7" s="9"/>
      <c r="U7" s="9"/>
      <c r="V7" s="9"/>
    </row>
    <row r="8" spans="1:22" ht="18.75" x14ac:dyDescent="0.3">
      <c r="A8" s="23">
        <v>2019</v>
      </c>
      <c r="B8" s="23">
        <f>SUM(C8:L8)</f>
        <v>90</v>
      </c>
      <c r="C8" s="23">
        <v>25</v>
      </c>
      <c r="D8" s="23"/>
      <c r="E8" s="23">
        <v>33</v>
      </c>
      <c r="F8" s="23">
        <v>32</v>
      </c>
      <c r="G8" s="18"/>
      <c r="H8" s="18"/>
      <c r="I8" s="18"/>
      <c r="J8" s="18"/>
      <c r="K8" s="18"/>
      <c r="L8" s="18"/>
      <c r="M8" s="18"/>
      <c r="N8" s="18"/>
      <c r="O8" s="18"/>
      <c r="P8" s="18" t="s">
        <v>2</v>
      </c>
      <c r="Q8" s="18"/>
      <c r="R8" s="9"/>
      <c r="S8" s="9"/>
      <c r="T8" s="9"/>
      <c r="U8" s="9"/>
      <c r="V8" s="9"/>
    </row>
    <row r="9" spans="1:22" ht="18.75" x14ac:dyDescent="0.3">
      <c r="A9" s="23">
        <v>2020</v>
      </c>
      <c r="B9" s="23">
        <f t="shared" ref="B9:B22" si="0">SUM(C9:L9)</f>
        <v>90</v>
      </c>
      <c r="C9" s="23">
        <v>25</v>
      </c>
      <c r="D9" s="23"/>
      <c r="E9" s="23">
        <v>33</v>
      </c>
      <c r="F9" s="23">
        <v>32</v>
      </c>
      <c r="G9" s="23" t="s">
        <v>2</v>
      </c>
      <c r="H9" s="23"/>
      <c r="I9" s="23"/>
      <c r="J9" s="18"/>
      <c r="K9" s="23"/>
      <c r="L9" s="18" t="s">
        <v>2</v>
      </c>
      <c r="M9" s="18"/>
      <c r="N9" s="18" t="s">
        <v>2</v>
      </c>
      <c r="O9" s="18"/>
      <c r="P9" s="18"/>
      <c r="Q9" s="18"/>
      <c r="R9" s="9"/>
      <c r="S9" s="9"/>
      <c r="T9" s="9"/>
      <c r="U9" s="9"/>
      <c r="V9" s="9"/>
    </row>
    <row r="10" spans="1:22" ht="18.75" x14ac:dyDescent="0.3">
      <c r="A10" s="23">
        <v>2021</v>
      </c>
      <c r="B10" s="23">
        <f t="shared" si="0"/>
        <v>57</v>
      </c>
      <c r="C10" s="23">
        <v>25</v>
      </c>
      <c r="D10" s="23"/>
      <c r="E10" s="23"/>
      <c r="F10" s="23">
        <v>32</v>
      </c>
      <c r="G10" s="41"/>
      <c r="H10" s="18"/>
      <c r="I10" s="23"/>
      <c r="J10" s="18"/>
      <c r="K10" s="23"/>
      <c r="L10" s="18"/>
      <c r="M10" s="18"/>
      <c r="N10" s="18"/>
      <c r="O10" s="18"/>
      <c r="P10" s="18"/>
      <c r="Q10" s="18"/>
      <c r="R10" s="9"/>
      <c r="S10" s="9"/>
      <c r="T10" s="9"/>
      <c r="U10" s="9"/>
      <c r="V10" s="9"/>
    </row>
    <row r="11" spans="1:22" ht="18.75" x14ac:dyDescent="0.3">
      <c r="A11" s="23">
        <v>2022</v>
      </c>
      <c r="B11" s="23">
        <f t="shared" si="0"/>
        <v>46</v>
      </c>
      <c r="C11" s="23"/>
      <c r="D11" s="23"/>
      <c r="E11" s="23"/>
      <c r="F11" s="23">
        <v>32</v>
      </c>
      <c r="G11" s="23">
        <v>14</v>
      </c>
      <c r="H11" s="41"/>
      <c r="I11" s="23"/>
      <c r="J11" s="18"/>
      <c r="K11" s="23"/>
      <c r="L11" s="18"/>
      <c r="M11" s="18"/>
      <c r="N11" s="18"/>
      <c r="O11" s="18"/>
      <c r="P11" s="18"/>
      <c r="Q11" s="18"/>
      <c r="R11" s="9"/>
      <c r="S11" s="9"/>
      <c r="T11" s="9"/>
      <c r="U11" s="9"/>
      <c r="V11" s="9"/>
    </row>
    <row r="12" spans="1:22" ht="18.75" x14ac:dyDescent="0.3">
      <c r="A12" s="23">
        <v>2023</v>
      </c>
      <c r="B12" s="23">
        <f t="shared" si="0"/>
        <v>52</v>
      </c>
      <c r="C12" s="23"/>
      <c r="D12" s="23"/>
      <c r="E12" s="23"/>
      <c r="F12" s="23"/>
      <c r="G12" s="23">
        <v>14</v>
      </c>
      <c r="H12" s="23">
        <v>38</v>
      </c>
      <c r="I12" s="41"/>
      <c r="K12" s="23"/>
      <c r="M12" s="18"/>
      <c r="N12" s="18"/>
      <c r="O12" s="18"/>
      <c r="P12" s="18"/>
      <c r="Q12" s="18"/>
      <c r="R12" s="9"/>
      <c r="S12" s="9"/>
      <c r="T12" s="9"/>
      <c r="U12" s="9"/>
      <c r="V12" s="9"/>
    </row>
    <row r="13" spans="1:22" ht="18.75" x14ac:dyDescent="0.3">
      <c r="A13" s="23">
        <v>2024</v>
      </c>
      <c r="B13" s="23">
        <f t="shared" si="0"/>
        <v>106</v>
      </c>
      <c r="C13" s="23"/>
      <c r="D13" s="23"/>
      <c r="E13" s="23" t="s">
        <v>185</v>
      </c>
      <c r="F13" s="23">
        <v>10</v>
      </c>
      <c r="G13" s="23">
        <v>14</v>
      </c>
      <c r="H13" s="23">
        <v>38</v>
      </c>
      <c r="I13" s="23">
        <v>44</v>
      </c>
      <c r="J13" s="40"/>
      <c r="K13" s="23"/>
      <c r="M13" s="18"/>
      <c r="N13" s="18"/>
      <c r="O13" s="18"/>
      <c r="P13" s="18"/>
      <c r="Q13" s="18"/>
      <c r="R13" s="9"/>
      <c r="S13" s="9"/>
      <c r="T13" s="9" t="s">
        <v>2</v>
      </c>
      <c r="U13" s="9"/>
      <c r="V13" s="9"/>
    </row>
    <row r="14" spans="1:22" ht="18.75" x14ac:dyDescent="0.3">
      <c r="A14" s="23">
        <v>2025</v>
      </c>
      <c r="B14" s="23">
        <f t="shared" si="0"/>
        <v>211</v>
      </c>
      <c r="C14" s="23"/>
      <c r="D14" s="23">
        <v>40</v>
      </c>
      <c r="E14" s="33" t="s">
        <v>2</v>
      </c>
      <c r="G14" s="23">
        <v>14</v>
      </c>
      <c r="H14" s="23">
        <v>38</v>
      </c>
      <c r="I14" s="23">
        <v>44</v>
      </c>
      <c r="J14" s="23">
        <v>75</v>
      </c>
      <c r="K14" s="23"/>
      <c r="M14" s="18"/>
      <c r="N14" s="9" t="s">
        <v>2</v>
      </c>
      <c r="O14" s="21" t="s">
        <v>2</v>
      </c>
      <c r="P14" s="18"/>
      <c r="Q14" s="18"/>
      <c r="R14" s="9"/>
      <c r="S14" s="9"/>
      <c r="T14" s="9"/>
      <c r="U14" s="9"/>
      <c r="V14" s="9"/>
    </row>
    <row r="15" spans="1:22" ht="18.75" x14ac:dyDescent="0.3">
      <c r="A15" s="23">
        <v>2026</v>
      </c>
      <c r="B15" s="23">
        <f>SUM(C15:L15)</f>
        <v>231</v>
      </c>
      <c r="C15" s="23"/>
      <c r="E15" s="23">
        <v>60</v>
      </c>
      <c r="G15" s="23">
        <v>14</v>
      </c>
      <c r="H15" s="23">
        <v>38</v>
      </c>
      <c r="I15" s="23">
        <v>44</v>
      </c>
      <c r="J15" s="23">
        <v>75</v>
      </c>
      <c r="K15" s="23"/>
      <c r="L15" s="40"/>
      <c r="M15" s="18"/>
      <c r="N15" s="18"/>
      <c r="O15" s="18"/>
      <c r="P15" s="18"/>
      <c r="Q15" s="18"/>
      <c r="R15" s="9"/>
      <c r="S15" s="9"/>
      <c r="T15" s="9"/>
      <c r="U15" s="9"/>
      <c r="V15" s="9"/>
    </row>
    <row r="16" spans="1:22" ht="18.75" x14ac:dyDescent="0.3">
      <c r="A16" s="23">
        <v>2027</v>
      </c>
      <c r="B16" s="23">
        <f t="shared" si="0"/>
        <v>263</v>
      </c>
      <c r="C16" s="23"/>
      <c r="D16" s="23"/>
      <c r="E16" s="23">
        <v>60</v>
      </c>
      <c r="G16" s="23"/>
      <c r="H16" s="23">
        <v>38</v>
      </c>
      <c r="I16" s="23">
        <v>44</v>
      </c>
      <c r="J16" s="23">
        <v>75</v>
      </c>
      <c r="K16" s="23"/>
      <c r="L16" s="23">
        <v>46</v>
      </c>
      <c r="M16" s="18"/>
      <c r="N16" s="18"/>
      <c r="O16" s="18"/>
      <c r="P16" s="18"/>
      <c r="Q16" s="18"/>
      <c r="R16" s="9"/>
      <c r="S16" s="9"/>
      <c r="T16" s="9"/>
      <c r="U16" s="9"/>
      <c r="V16" s="9"/>
    </row>
    <row r="17" spans="1:22" ht="18.75" x14ac:dyDescent="0.3">
      <c r="A17" s="23">
        <v>2028</v>
      </c>
      <c r="B17" s="23">
        <f t="shared" si="0"/>
        <v>225</v>
      </c>
      <c r="C17" s="23"/>
      <c r="D17" s="23"/>
      <c r="E17" s="23">
        <v>60</v>
      </c>
      <c r="F17" s="33"/>
      <c r="G17" s="41"/>
      <c r="H17" s="18"/>
      <c r="I17" s="23">
        <v>44</v>
      </c>
      <c r="J17" s="23">
        <v>75</v>
      </c>
      <c r="L17" s="23">
        <v>46</v>
      </c>
      <c r="M17" s="18"/>
      <c r="N17" s="18"/>
      <c r="O17" s="18"/>
      <c r="P17" s="18"/>
      <c r="Q17" s="18"/>
      <c r="R17" s="9"/>
      <c r="S17" s="9"/>
      <c r="T17" s="9"/>
      <c r="U17" s="9"/>
      <c r="V17" s="9"/>
    </row>
    <row r="18" spans="1:22" ht="18.75" x14ac:dyDescent="0.3">
      <c r="A18" s="23">
        <v>2029</v>
      </c>
      <c r="B18" s="23">
        <f t="shared" si="0"/>
        <v>259</v>
      </c>
      <c r="C18" s="23"/>
      <c r="D18" s="23"/>
      <c r="E18" s="23">
        <v>60</v>
      </c>
      <c r="F18" s="23">
        <v>62</v>
      </c>
      <c r="G18" s="23">
        <v>16</v>
      </c>
      <c r="I18" s="23" t="s">
        <v>2</v>
      </c>
      <c r="J18" s="23">
        <v>75</v>
      </c>
      <c r="L18" s="23">
        <v>46</v>
      </c>
      <c r="M18" s="18"/>
      <c r="N18" s="18"/>
      <c r="O18" s="18"/>
      <c r="P18" s="18"/>
      <c r="Q18" s="18"/>
      <c r="R18" s="9"/>
      <c r="S18" s="9"/>
      <c r="T18" s="9"/>
      <c r="U18" s="9"/>
      <c r="V18" s="9"/>
    </row>
    <row r="19" spans="1:22" ht="18.75" x14ac:dyDescent="0.3">
      <c r="A19" s="23">
        <v>2030</v>
      </c>
      <c r="B19" s="23">
        <f t="shared" si="0"/>
        <v>184</v>
      </c>
      <c r="C19" s="23"/>
      <c r="D19" s="23"/>
      <c r="E19" s="23">
        <v>60</v>
      </c>
      <c r="F19" s="23">
        <v>62</v>
      </c>
      <c r="G19" s="23">
        <v>16</v>
      </c>
      <c r="H19" s="23" t="s">
        <v>2</v>
      </c>
      <c r="L19" s="23">
        <v>46</v>
      </c>
      <c r="M19" s="18"/>
      <c r="N19" s="18"/>
      <c r="O19" s="18"/>
      <c r="P19" s="18"/>
      <c r="Q19" s="18"/>
      <c r="R19" s="9"/>
      <c r="S19" s="9"/>
      <c r="T19" s="9"/>
      <c r="U19" s="9"/>
      <c r="V19" s="9"/>
    </row>
    <row r="20" spans="1:22" ht="18.75" x14ac:dyDescent="0.3">
      <c r="A20" s="23">
        <v>2031</v>
      </c>
      <c r="B20" s="23">
        <f t="shared" si="0"/>
        <v>124</v>
      </c>
      <c r="C20" s="23"/>
      <c r="D20" s="23"/>
      <c r="F20" s="23">
        <v>62</v>
      </c>
      <c r="G20" s="23">
        <v>16</v>
      </c>
      <c r="L20" s="23">
        <v>46</v>
      </c>
      <c r="M20" s="18"/>
      <c r="N20" s="18"/>
      <c r="O20" s="18"/>
      <c r="P20" s="18"/>
      <c r="Q20" s="18"/>
      <c r="R20" s="9"/>
      <c r="S20" s="9"/>
      <c r="T20" s="9"/>
      <c r="U20" s="9"/>
      <c r="V20" s="9"/>
    </row>
    <row r="21" spans="1:22" ht="18.75" x14ac:dyDescent="0.3">
      <c r="A21" s="23">
        <v>2032</v>
      </c>
      <c r="B21" s="23">
        <f t="shared" si="0"/>
        <v>78</v>
      </c>
      <c r="C21" s="23"/>
      <c r="D21" s="23"/>
      <c r="E21" s="23"/>
      <c r="F21" s="23">
        <v>62</v>
      </c>
      <c r="G21" s="23">
        <v>16</v>
      </c>
      <c r="H21" s="41"/>
      <c r="L21" s="18"/>
      <c r="M21" s="18"/>
      <c r="N21" s="18"/>
      <c r="O21" s="18"/>
      <c r="P21" s="18"/>
      <c r="Q21" s="18"/>
      <c r="R21" s="9"/>
      <c r="S21" s="9"/>
      <c r="T21" s="9"/>
      <c r="U21" s="9"/>
      <c r="V21" s="9"/>
    </row>
    <row r="22" spans="1:22" ht="18.75" x14ac:dyDescent="0.3">
      <c r="A22" s="23">
        <v>2033</v>
      </c>
      <c r="B22" s="23">
        <f t="shared" si="0"/>
        <v>148</v>
      </c>
      <c r="C22" s="23"/>
      <c r="D22" s="23"/>
      <c r="E22" s="23"/>
      <c r="F22" s="23">
        <v>62</v>
      </c>
      <c r="G22" s="23">
        <v>16</v>
      </c>
      <c r="H22" s="23">
        <v>70</v>
      </c>
      <c r="K22" s="33"/>
      <c r="L22" s="18"/>
      <c r="M22" s="18"/>
      <c r="N22" s="18"/>
      <c r="O22" s="18"/>
      <c r="P22" s="18"/>
      <c r="Q22" s="18"/>
      <c r="R22" s="9"/>
      <c r="S22" s="9"/>
      <c r="T22" s="9"/>
      <c r="U22" s="9"/>
      <c r="V22" s="9"/>
    </row>
    <row r="23" spans="1:22" s="9" customFormat="1" ht="18.75" x14ac:dyDescent="0.3">
      <c r="A23" s="18"/>
      <c r="B23" s="18" t="s">
        <v>2</v>
      </c>
      <c r="C23" s="21" t="s">
        <v>2</v>
      </c>
      <c r="D23" s="28" t="s">
        <v>187</v>
      </c>
      <c r="E23" s="23" t="s">
        <v>184</v>
      </c>
      <c r="F23" s="23" t="s">
        <v>72</v>
      </c>
      <c r="G23" s="23" t="s">
        <v>40</v>
      </c>
      <c r="H23" s="23" t="s">
        <v>39</v>
      </c>
      <c r="I23" s="23" t="s">
        <v>38</v>
      </c>
      <c r="J23" s="20" t="s">
        <v>37</v>
      </c>
      <c r="K23" s="20" t="s">
        <v>41</v>
      </c>
      <c r="L23" s="20" t="s">
        <v>2</v>
      </c>
      <c r="M23" s="20"/>
      <c r="N23" s="18"/>
      <c r="O23" s="18"/>
      <c r="P23" s="18"/>
      <c r="Q23" s="18"/>
    </row>
    <row r="24" spans="1:22" ht="18.75" x14ac:dyDescent="0.3">
      <c r="C24" s="21"/>
      <c r="D24" s="21"/>
      <c r="E24" s="23" t="s">
        <v>188</v>
      </c>
      <c r="F24" s="28" t="s">
        <v>206</v>
      </c>
      <c r="G24" s="27" t="s">
        <v>61</v>
      </c>
      <c r="H24" s="23" t="s">
        <v>138</v>
      </c>
      <c r="I24" s="27" t="s">
        <v>2</v>
      </c>
      <c r="K24" s="27" t="s">
        <v>33</v>
      </c>
      <c r="L24" s="20"/>
      <c r="M24" s="20"/>
      <c r="N24" s="18"/>
      <c r="O24" s="18"/>
      <c r="P24" s="18"/>
      <c r="Q24" s="18"/>
      <c r="R24" s="9"/>
      <c r="S24" s="9"/>
      <c r="T24" s="9"/>
      <c r="U24" s="9"/>
      <c r="V24" s="9"/>
    </row>
    <row r="25" spans="1:22" ht="18.75" x14ac:dyDescent="0.3">
      <c r="B25" s="26" t="s">
        <v>98</v>
      </c>
      <c r="C25" s="17"/>
      <c r="D25" s="17"/>
      <c r="E25" s="17"/>
      <c r="F25" s="17"/>
      <c r="H25" s="17"/>
      <c r="I25" s="17"/>
      <c r="K25" s="17"/>
      <c r="L25" s="27" t="s">
        <v>2</v>
      </c>
      <c r="M25" s="17"/>
      <c r="N25" s="17"/>
      <c r="O25" s="17"/>
      <c r="P25" s="17"/>
      <c r="Q25" s="17"/>
    </row>
    <row r="26" spans="1:22" ht="18.75" x14ac:dyDescent="0.3">
      <c r="B26" s="26" t="s">
        <v>97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22" ht="18.75" x14ac:dyDescent="0.3">
      <c r="A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22" ht="18.75" x14ac:dyDescent="0.3">
      <c r="A28" s="17"/>
      <c r="B28" s="36"/>
      <c r="C28" s="27" t="s">
        <v>71</v>
      </c>
      <c r="D28" s="27"/>
      <c r="E28" s="17"/>
      <c r="F28" s="17"/>
      <c r="G28" s="17" t="s">
        <v>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22" ht="18.75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22" ht="18.75" x14ac:dyDescent="0.3">
      <c r="A30" s="17"/>
      <c r="B30" s="27" t="s">
        <v>95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22" ht="18.75" x14ac:dyDescent="0.3">
      <c r="A31" s="17"/>
      <c r="B31" s="27" t="s">
        <v>96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22" ht="18.75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8.7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8.75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8.75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.75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8.75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8.75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.75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8.75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</sheetData>
  <pageMargins left="0.7" right="0.7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="78" workbookViewId="0">
      <selection activeCell="I23" sqref="I23"/>
    </sheetView>
  </sheetViews>
  <sheetFormatPr defaultRowHeight="15" x14ac:dyDescent="0.25"/>
  <cols>
    <col min="2" max="2" width="11" customWidth="1"/>
    <col min="3" max="3" width="14.5703125" customWidth="1"/>
    <col min="4" max="4" width="13.42578125" customWidth="1"/>
    <col min="5" max="5" width="12" customWidth="1"/>
    <col min="6" max="6" width="15" customWidth="1"/>
    <col min="7" max="7" width="14" customWidth="1"/>
    <col min="8" max="8" width="13.85546875" customWidth="1"/>
    <col min="9" max="9" width="13.140625" customWidth="1"/>
    <col min="10" max="10" width="13.7109375" customWidth="1"/>
    <col min="11" max="11" width="13.28515625" customWidth="1"/>
    <col min="12" max="12" width="14.140625" customWidth="1"/>
    <col min="13" max="13" width="15.140625" customWidth="1"/>
  </cols>
  <sheetData>
    <row r="1" spans="1:25" ht="18.75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39" t="str">
        <f>Summary!K1</f>
        <v>Dec 18,2023 draft</v>
      </c>
      <c r="L1" s="17"/>
      <c r="M1" s="17"/>
    </row>
    <row r="2" spans="1:25" ht="18.75" x14ac:dyDescent="0.3">
      <c r="A2" s="17"/>
      <c r="B2" s="17"/>
      <c r="C2" s="17"/>
      <c r="D2" s="17"/>
      <c r="E2" s="18"/>
      <c r="F2" s="29" t="s">
        <v>76</v>
      </c>
      <c r="G2" s="17"/>
      <c r="H2" s="17"/>
      <c r="I2" s="17"/>
      <c r="J2" s="17"/>
      <c r="K2" s="17"/>
      <c r="L2" s="17"/>
      <c r="M2" s="17"/>
    </row>
    <row r="3" spans="1:25" ht="18.75" x14ac:dyDescent="0.3">
      <c r="A3" s="17"/>
      <c r="B3" s="17"/>
      <c r="C3" s="17"/>
      <c r="D3" s="17"/>
      <c r="E3" s="18"/>
      <c r="F3" s="29"/>
      <c r="G3" s="17"/>
      <c r="H3" s="17"/>
      <c r="I3" s="17"/>
      <c r="J3" s="17"/>
      <c r="K3" s="17"/>
      <c r="L3" s="17"/>
      <c r="M3" s="17"/>
    </row>
    <row r="4" spans="1:25" ht="18.75" x14ac:dyDescent="0.3">
      <c r="A4" s="18"/>
      <c r="B4" s="18"/>
      <c r="C4" s="18"/>
      <c r="D4" s="18"/>
      <c r="E4" s="17"/>
      <c r="F4" s="17"/>
      <c r="G4" s="20" t="s">
        <v>2</v>
      </c>
      <c r="H4" s="18"/>
      <c r="I4" s="50" t="s">
        <v>121</v>
      </c>
      <c r="J4" s="20"/>
      <c r="K4" s="20"/>
      <c r="L4" s="51" t="s">
        <v>120</v>
      </c>
      <c r="N4" s="9"/>
      <c r="O4" s="9"/>
      <c r="P4" s="1"/>
      <c r="Q4" s="1"/>
      <c r="R4" s="1"/>
      <c r="S4" s="1"/>
      <c r="T4" s="1"/>
      <c r="U4" s="1"/>
      <c r="V4" s="1"/>
      <c r="W4" s="1"/>
    </row>
    <row r="5" spans="1:25" ht="18.75" x14ac:dyDescent="0.3">
      <c r="A5" s="18"/>
      <c r="B5" s="18"/>
      <c r="C5" s="18"/>
      <c r="D5" s="25">
        <v>76</v>
      </c>
      <c r="E5" s="18"/>
      <c r="F5" s="23" t="s">
        <v>45</v>
      </c>
      <c r="G5" s="18"/>
      <c r="H5" s="23" t="s">
        <v>54</v>
      </c>
      <c r="I5" s="23" t="s">
        <v>44</v>
      </c>
      <c r="J5" s="18"/>
      <c r="K5" s="18"/>
      <c r="L5" s="18"/>
      <c r="M5" s="23" t="s">
        <v>152</v>
      </c>
      <c r="O5" s="2"/>
      <c r="P5" s="9"/>
      <c r="Q5" s="9"/>
      <c r="R5" s="9"/>
      <c r="S5" s="9"/>
      <c r="T5" s="9"/>
      <c r="U5" s="9"/>
      <c r="V5" s="9"/>
      <c r="W5" s="9"/>
    </row>
    <row r="6" spans="1:25" ht="18.75" x14ac:dyDescent="0.3">
      <c r="A6" s="23" t="s">
        <v>8</v>
      </c>
      <c r="B6" s="23" t="s">
        <v>5</v>
      </c>
      <c r="C6" s="23" t="s">
        <v>12</v>
      </c>
      <c r="D6" s="23" t="s">
        <v>57</v>
      </c>
      <c r="E6" s="25">
        <v>179</v>
      </c>
      <c r="F6" s="25">
        <v>250</v>
      </c>
      <c r="G6" s="31">
        <v>75</v>
      </c>
      <c r="H6" s="25">
        <v>750</v>
      </c>
      <c r="I6" s="25">
        <v>450</v>
      </c>
      <c r="J6" s="25">
        <v>250</v>
      </c>
      <c r="K6" s="31">
        <v>250</v>
      </c>
      <c r="L6" s="31">
        <v>500</v>
      </c>
      <c r="M6" s="23" t="s">
        <v>151</v>
      </c>
      <c r="O6" s="9"/>
      <c r="P6" s="1"/>
      <c r="Q6" s="1"/>
      <c r="R6" s="1"/>
      <c r="S6" s="1"/>
      <c r="T6" s="1"/>
      <c r="U6" s="1"/>
      <c r="V6" s="1"/>
      <c r="W6" s="1"/>
    </row>
    <row r="7" spans="1:25" ht="18.75" x14ac:dyDescent="0.3">
      <c r="A7" s="20" t="s">
        <v>0</v>
      </c>
      <c r="B7" s="20" t="s">
        <v>4</v>
      </c>
      <c r="C7" s="20" t="s">
        <v>1</v>
      </c>
      <c r="D7" s="20" t="s">
        <v>58</v>
      </c>
      <c r="E7" s="32" t="s">
        <v>56</v>
      </c>
      <c r="F7" s="20" t="s">
        <v>32</v>
      </c>
      <c r="G7" s="20" t="s">
        <v>150</v>
      </c>
      <c r="H7" s="20" t="s">
        <v>65</v>
      </c>
      <c r="I7" s="20" t="s">
        <v>66</v>
      </c>
      <c r="J7" s="20" t="s">
        <v>18</v>
      </c>
      <c r="K7" s="20" t="s">
        <v>60</v>
      </c>
      <c r="L7" s="20" t="s">
        <v>87</v>
      </c>
      <c r="M7" s="20" t="s">
        <v>149</v>
      </c>
      <c r="Q7" s="1"/>
      <c r="R7" s="1"/>
      <c r="S7" s="1"/>
      <c r="T7" s="1"/>
      <c r="U7" s="1"/>
      <c r="V7" s="1"/>
      <c r="W7" s="1"/>
    </row>
    <row r="8" spans="1:25" ht="18.75" x14ac:dyDescent="0.3">
      <c r="A8" s="23">
        <v>2019</v>
      </c>
      <c r="B8" s="23">
        <f>SUM(C8:M8)</f>
        <v>57</v>
      </c>
      <c r="C8" s="23">
        <v>40</v>
      </c>
      <c r="D8" s="23">
        <v>12</v>
      </c>
      <c r="E8" s="18"/>
      <c r="F8" s="23">
        <v>5</v>
      </c>
      <c r="H8" s="23"/>
      <c r="I8" s="23"/>
      <c r="J8" s="23"/>
      <c r="K8" s="23"/>
      <c r="L8" s="18"/>
      <c r="M8" s="23" t="s">
        <v>47</v>
      </c>
      <c r="Q8" s="1" t="s">
        <v>2</v>
      </c>
      <c r="R8" s="1"/>
      <c r="S8" s="1"/>
      <c r="T8" s="1"/>
      <c r="U8" s="1"/>
      <c r="V8" s="1"/>
      <c r="W8" s="1"/>
    </row>
    <row r="9" spans="1:25" ht="18.75" x14ac:dyDescent="0.3">
      <c r="A9" s="23">
        <v>2020</v>
      </c>
      <c r="B9" s="23">
        <f t="shared" ref="B9:B18" si="0">SUM(C9:M9)</f>
        <v>517</v>
      </c>
      <c r="C9" s="23">
        <v>38</v>
      </c>
      <c r="D9" s="23" t="s">
        <v>2</v>
      </c>
      <c r="E9" s="23">
        <v>203</v>
      </c>
      <c r="F9" s="23">
        <v>19</v>
      </c>
      <c r="H9" s="23"/>
      <c r="I9" s="23">
        <v>2</v>
      </c>
      <c r="J9" s="23">
        <v>9</v>
      </c>
      <c r="K9" s="23">
        <v>246</v>
      </c>
      <c r="L9" s="18"/>
      <c r="M9" s="23" t="s">
        <v>2</v>
      </c>
      <c r="Q9" s="9" t="s">
        <v>2</v>
      </c>
      <c r="R9" s="9"/>
      <c r="S9" s="9"/>
      <c r="T9" s="9"/>
      <c r="U9" s="9"/>
      <c r="V9" s="9"/>
      <c r="W9" s="9"/>
    </row>
    <row r="10" spans="1:25" ht="18.75" x14ac:dyDescent="0.3">
      <c r="A10" s="23">
        <v>2021</v>
      </c>
      <c r="B10" s="23">
        <f t="shared" si="0"/>
        <v>206</v>
      </c>
      <c r="C10" s="23">
        <v>36</v>
      </c>
      <c r="D10" s="23"/>
      <c r="E10" s="18"/>
      <c r="F10" s="37">
        <v>160</v>
      </c>
      <c r="H10" s="23"/>
      <c r="I10" s="23"/>
      <c r="J10" s="41"/>
      <c r="K10" s="23">
        <v>10</v>
      </c>
      <c r="M10" s="23" t="s">
        <v>2</v>
      </c>
      <c r="Q10" s="9" t="s">
        <v>2</v>
      </c>
      <c r="R10" s="9"/>
      <c r="S10" s="9"/>
      <c r="T10" s="9"/>
      <c r="U10" s="9"/>
      <c r="V10" s="9"/>
      <c r="W10" s="1"/>
    </row>
    <row r="11" spans="1:25" ht="18.75" x14ac:dyDescent="0.3">
      <c r="A11" s="23">
        <v>2022</v>
      </c>
      <c r="B11" s="23">
        <f t="shared" si="0"/>
        <v>71</v>
      </c>
      <c r="C11" s="18"/>
      <c r="D11" s="18"/>
      <c r="E11" s="18"/>
      <c r="F11" s="23">
        <v>13</v>
      </c>
      <c r="H11" s="23">
        <v>6</v>
      </c>
      <c r="I11" s="17"/>
      <c r="J11" s="23">
        <v>52</v>
      </c>
      <c r="K11" s="23" t="s">
        <v>2</v>
      </c>
      <c r="L11" s="23" t="s">
        <v>2</v>
      </c>
      <c r="M11" s="23" t="s">
        <v>2</v>
      </c>
      <c r="Q11" s="9" t="s">
        <v>2</v>
      </c>
      <c r="R11" s="9"/>
      <c r="S11" s="9"/>
      <c r="T11" s="9"/>
      <c r="U11" s="9"/>
      <c r="V11" s="9"/>
      <c r="W11" s="1"/>
    </row>
    <row r="12" spans="1:25" ht="18.75" x14ac:dyDescent="0.3">
      <c r="A12" s="23">
        <v>2023</v>
      </c>
      <c r="B12" s="23">
        <f t="shared" si="0"/>
        <v>71</v>
      </c>
      <c r="C12" s="23"/>
      <c r="D12" s="23"/>
      <c r="E12" s="18"/>
      <c r="F12" s="23">
        <v>13</v>
      </c>
      <c r="G12" s="23" t="s">
        <v>2</v>
      </c>
      <c r="H12" s="23">
        <v>6</v>
      </c>
      <c r="J12" s="23">
        <v>52</v>
      </c>
      <c r="K12" s="23" t="s">
        <v>2</v>
      </c>
      <c r="M12" s="23" t="s">
        <v>2</v>
      </c>
      <c r="Q12" s="9" t="s">
        <v>2</v>
      </c>
      <c r="R12" s="9"/>
      <c r="S12" s="9"/>
      <c r="T12" s="9"/>
      <c r="U12" s="9"/>
      <c r="V12" s="9"/>
      <c r="W12" s="1"/>
      <c r="Y12" s="6"/>
    </row>
    <row r="13" spans="1:25" ht="18.75" x14ac:dyDescent="0.3">
      <c r="A13" s="23">
        <v>2024</v>
      </c>
      <c r="B13" s="23">
        <f t="shared" si="0"/>
        <v>140</v>
      </c>
      <c r="C13" s="23"/>
      <c r="D13" s="23"/>
      <c r="E13" s="18"/>
      <c r="F13" s="23">
        <v>13</v>
      </c>
      <c r="G13" s="23">
        <v>75</v>
      </c>
      <c r="J13" s="23">
        <v>52</v>
      </c>
      <c r="M13" s="23" t="s">
        <v>2</v>
      </c>
      <c r="Q13" s="9" t="s">
        <v>2</v>
      </c>
      <c r="R13" s="9"/>
      <c r="S13" s="9"/>
      <c r="T13" s="9"/>
      <c r="U13" s="9"/>
      <c r="V13" s="9"/>
      <c r="W13" s="1"/>
    </row>
    <row r="14" spans="1:25" ht="18.75" x14ac:dyDescent="0.3">
      <c r="A14" s="23">
        <v>2025</v>
      </c>
      <c r="B14" s="23">
        <f t="shared" si="0"/>
        <v>65</v>
      </c>
      <c r="C14" s="23"/>
      <c r="D14" s="23"/>
      <c r="E14" s="18"/>
      <c r="F14" s="23">
        <v>13</v>
      </c>
      <c r="G14" s="23" t="s">
        <v>2</v>
      </c>
      <c r="J14" s="23">
        <v>52</v>
      </c>
      <c r="M14" s="23" t="s">
        <v>2</v>
      </c>
      <c r="Q14" s="9" t="s">
        <v>2</v>
      </c>
      <c r="R14" s="9"/>
      <c r="S14" s="9"/>
      <c r="T14" s="9"/>
      <c r="U14" s="9"/>
      <c r="V14" s="9"/>
      <c r="W14" s="1"/>
    </row>
    <row r="15" spans="1:25" ht="18.75" x14ac:dyDescent="0.3">
      <c r="A15" s="23">
        <v>2026</v>
      </c>
      <c r="B15" s="23">
        <f>SUM(C15:M15)</f>
        <v>95</v>
      </c>
      <c r="C15" s="23"/>
      <c r="D15" s="23"/>
      <c r="E15" s="18"/>
      <c r="F15" s="23">
        <v>13</v>
      </c>
      <c r="H15" s="33" t="s">
        <v>2</v>
      </c>
      <c r="J15" s="23">
        <v>52</v>
      </c>
      <c r="L15" s="36"/>
      <c r="M15" s="23">
        <v>30</v>
      </c>
      <c r="Q15" s="9" t="s">
        <v>2</v>
      </c>
      <c r="R15" s="9"/>
      <c r="S15" s="9"/>
      <c r="T15" s="9"/>
      <c r="U15" s="9"/>
      <c r="V15" s="9"/>
      <c r="W15" s="1"/>
    </row>
    <row r="16" spans="1:25" ht="18.75" x14ac:dyDescent="0.3">
      <c r="A16" s="23">
        <v>2027</v>
      </c>
      <c r="B16" s="23">
        <f t="shared" si="0"/>
        <v>84</v>
      </c>
      <c r="C16" s="23"/>
      <c r="D16" s="23"/>
      <c r="E16" s="18"/>
      <c r="F16" s="18"/>
      <c r="H16" s="23">
        <v>44</v>
      </c>
      <c r="J16" s="23"/>
      <c r="L16" s="23">
        <v>40</v>
      </c>
      <c r="Q16" s="9" t="s">
        <v>2</v>
      </c>
      <c r="R16" s="9"/>
      <c r="S16" s="9"/>
      <c r="T16" s="9"/>
      <c r="U16" s="9"/>
      <c r="V16" s="9"/>
      <c r="W16" s="1"/>
    </row>
    <row r="17" spans="1:23" ht="18.75" x14ac:dyDescent="0.3">
      <c r="A17" s="23">
        <v>2028</v>
      </c>
      <c r="B17" s="23">
        <f t="shared" si="0"/>
        <v>84</v>
      </c>
      <c r="C17" s="23"/>
      <c r="D17" s="23"/>
      <c r="E17" s="18"/>
      <c r="F17" s="18"/>
      <c r="H17" s="23">
        <v>44</v>
      </c>
      <c r="J17" s="23"/>
      <c r="L17" s="23">
        <v>40</v>
      </c>
      <c r="M17" s="23" t="s">
        <v>2</v>
      </c>
      <c r="Q17" s="9" t="s">
        <v>2</v>
      </c>
      <c r="R17" s="9"/>
      <c r="S17" s="9"/>
      <c r="T17" s="9"/>
      <c r="U17" s="9"/>
      <c r="V17" s="9"/>
      <c r="W17" s="1"/>
    </row>
    <row r="18" spans="1:23" ht="18.75" x14ac:dyDescent="0.3">
      <c r="A18" s="23">
        <v>2029</v>
      </c>
      <c r="B18" s="23">
        <f t="shared" si="0"/>
        <v>84</v>
      </c>
      <c r="C18" s="23"/>
      <c r="D18" s="23"/>
      <c r="E18" s="18"/>
      <c r="F18" s="18"/>
      <c r="H18" s="23">
        <v>44</v>
      </c>
      <c r="J18" s="23"/>
      <c r="K18" s="23" t="s">
        <v>2</v>
      </c>
      <c r="L18" s="23">
        <v>40</v>
      </c>
      <c r="Q18" s="9" t="s">
        <v>2</v>
      </c>
      <c r="R18" s="9"/>
      <c r="S18" s="9"/>
      <c r="T18" s="9"/>
      <c r="U18" s="9"/>
      <c r="V18" s="9"/>
      <c r="W18" s="1"/>
    </row>
    <row r="19" spans="1:23" ht="18.75" x14ac:dyDescent="0.3">
      <c r="A19" s="23">
        <v>2030</v>
      </c>
      <c r="B19" s="23">
        <f>SUM(C19:M19)</f>
        <v>84</v>
      </c>
      <c r="C19" s="23"/>
      <c r="D19" s="23"/>
      <c r="E19" s="18"/>
      <c r="F19" s="18"/>
      <c r="H19" s="23">
        <v>44</v>
      </c>
      <c r="I19" s="33" t="s">
        <v>2</v>
      </c>
      <c r="J19" s="23"/>
      <c r="K19" s="23" t="s">
        <v>2</v>
      </c>
      <c r="L19" s="23">
        <v>40</v>
      </c>
      <c r="Q19" s="9"/>
      <c r="R19" s="9"/>
      <c r="S19" s="9"/>
      <c r="T19" s="9"/>
      <c r="U19" s="9"/>
      <c r="V19" s="9"/>
      <c r="W19" s="9"/>
    </row>
    <row r="20" spans="1:23" ht="18.75" x14ac:dyDescent="0.3">
      <c r="A20" s="23">
        <v>2031</v>
      </c>
      <c r="B20" s="23">
        <f>SUM(C20:M20)</f>
        <v>184</v>
      </c>
      <c r="C20" s="23"/>
      <c r="D20" s="23"/>
      <c r="E20" s="18"/>
      <c r="F20" s="18"/>
      <c r="H20" s="23">
        <v>44</v>
      </c>
      <c r="I20" s="23">
        <v>20</v>
      </c>
      <c r="J20" s="23"/>
      <c r="K20" s="23"/>
      <c r="L20" s="23">
        <v>40</v>
      </c>
      <c r="M20" s="23">
        <v>80</v>
      </c>
      <c r="Q20" s="9"/>
      <c r="R20" s="9"/>
      <c r="S20" s="9"/>
      <c r="T20" s="9"/>
      <c r="U20" s="9"/>
      <c r="V20" s="9"/>
      <c r="W20" s="9"/>
    </row>
    <row r="21" spans="1:23" ht="18.75" x14ac:dyDescent="0.3">
      <c r="A21" s="23">
        <v>2032</v>
      </c>
      <c r="B21" s="23">
        <f>SUM(C21:M21)</f>
        <v>104</v>
      </c>
      <c r="C21" s="23"/>
      <c r="D21" s="23"/>
      <c r="E21" s="18"/>
      <c r="F21" s="18"/>
      <c r="H21" s="23">
        <v>44</v>
      </c>
      <c r="I21" s="23">
        <v>20</v>
      </c>
      <c r="J21" s="23"/>
      <c r="K21" s="23"/>
      <c r="L21" s="23">
        <v>40</v>
      </c>
      <c r="M21" s="23" t="s">
        <v>2</v>
      </c>
      <c r="Q21" s="9"/>
      <c r="R21" s="9"/>
      <c r="S21" s="9"/>
      <c r="T21" s="9"/>
      <c r="U21" s="9"/>
      <c r="V21" s="9"/>
      <c r="W21" s="9"/>
    </row>
    <row r="22" spans="1:23" ht="18.75" x14ac:dyDescent="0.3">
      <c r="A22" s="23">
        <v>2033</v>
      </c>
      <c r="B22" s="23">
        <f>SUM(C22:M22)</f>
        <v>104</v>
      </c>
      <c r="C22" s="23"/>
      <c r="D22" s="23"/>
      <c r="E22" s="18"/>
      <c r="F22" s="18"/>
      <c r="H22" s="23">
        <v>44</v>
      </c>
      <c r="I22" s="23">
        <v>20</v>
      </c>
      <c r="J22" s="23"/>
      <c r="K22" s="23"/>
      <c r="L22" s="23">
        <v>40</v>
      </c>
      <c r="M22" s="23" t="s">
        <v>2</v>
      </c>
      <c r="Q22" s="1"/>
      <c r="R22" s="1"/>
      <c r="S22" s="1"/>
      <c r="T22" s="1"/>
      <c r="U22" s="1"/>
      <c r="V22" s="1"/>
      <c r="W22" s="1"/>
    </row>
    <row r="23" spans="1:23" ht="18.75" x14ac:dyDescent="0.3">
      <c r="A23" s="18"/>
      <c r="B23" s="19"/>
      <c r="C23" s="21"/>
      <c r="D23" s="21"/>
      <c r="E23" s="18"/>
      <c r="F23" s="18"/>
      <c r="G23" s="18"/>
      <c r="H23" s="23"/>
      <c r="I23" s="23"/>
      <c r="J23" s="18"/>
      <c r="K23" s="18"/>
      <c r="L23" s="18"/>
      <c r="M23" s="23" t="s">
        <v>47</v>
      </c>
      <c r="Q23" s="9"/>
      <c r="R23" s="9"/>
      <c r="S23" s="9"/>
      <c r="T23" s="9"/>
      <c r="U23" s="9"/>
      <c r="V23" s="9"/>
      <c r="W23" s="9"/>
    </row>
    <row r="24" spans="1:23" s="12" customFormat="1" ht="18.75" x14ac:dyDescent="0.3">
      <c r="A24" s="34" t="s">
        <v>23</v>
      </c>
      <c r="B24" s="33"/>
      <c r="C24" s="27"/>
      <c r="D24" s="25">
        <v>60</v>
      </c>
      <c r="E24" s="18"/>
      <c r="F24" s="27"/>
      <c r="G24" s="18"/>
      <c r="H24" s="42" t="s">
        <v>63</v>
      </c>
      <c r="I24" s="35" t="s">
        <v>59</v>
      </c>
      <c r="J24" s="55" t="s">
        <v>144</v>
      </c>
      <c r="K24" s="23" t="s">
        <v>2</v>
      </c>
      <c r="L24" s="18" t="s">
        <v>2</v>
      </c>
      <c r="Q24" s="4"/>
      <c r="R24" s="4"/>
      <c r="S24" s="4"/>
      <c r="T24" s="4"/>
      <c r="U24" s="4"/>
      <c r="V24" s="4"/>
      <c r="W24" s="4"/>
    </row>
    <row r="25" spans="1:23" ht="18.75" x14ac:dyDescent="0.3">
      <c r="A25" s="17"/>
      <c r="B25" s="17"/>
      <c r="C25" s="17"/>
      <c r="D25" s="17"/>
      <c r="E25" s="17"/>
      <c r="F25" s="26" t="s">
        <v>49</v>
      </c>
      <c r="G25" s="17"/>
      <c r="H25" s="17"/>
      <c r="I25" s="17"/>
      <c r="J25" s="17"/>
      <c r="K25" s="17"/>
      <c r="L25" s="18" t="s">
        <v>2</v>
      </c>
      <c r="M25" s="17"/>
    </row>
    <row r="26" spans="1:23" ht="18.75" x14ac:dyDescent="0.3">
      <c r="A26" s="17"/>
      <c r="B26" s="17"/>
      <c r="C26" s="17"/>
      <c r="D26" s="17"/>
      <c r="E26" s="17"/>
      <c r="F26" s="27" t="s">
        <v>55</v>
      </c>
      <c r="G26" s="17"/>
      <c r="H26" s="27" t="s">
        <v>146</v>
      </c>
      <c r="I26" s="27" t="s">
        <v>146</v>
      </c>
      <c r="J26" s="17"/>
      <c r="K26" s="17"/>
      <c r="L26" s="23" t="s">
        <v>145</v>
      </c>
      <c r="M26" s="17"/>
    </row>
    <row r="27" spans="1:23" ht="18.75" x14ac:dyDescent="0.3">
      <c r="A27" s="17"/>
      <c r="B27" s="17"/>
      <c r="C27" s="17"/>
      <c r="D27" s="17"/>
      <c r="E27" s="17"/>
      <c r="F27" s="27"/>
      <c r="G27" s="17"/>
      <c r="H27" s="27"/>
      <c r="I27" s="17"/>
      <c r="J27" s="17"/>
      <c r="K27" s="17"/>
      <c r="L27" s="17"/>
      <c r="M27" s="17"/>
    </row>
    <row r="28" spans="1:23" ht="18.75" x14ac:dyDescent="0.3">
      <c r="A28" s="17"/>
      <c r="B28" s="27" t="s">
        <v>2</v>
      </c>
      <c r="C28" s="17"/>
      <c r="D28" s="17"/>
      <c r="E28" s="17"/>
      <c r="F28" s="27"/>
      <c r="G28" s="17"/>
      <c r="H28" s="27"/>
      <c r="I28" s="17"/>
      <c r="J28" s="17"/>
      <c r="K28" s="17"/>
      <c r="L28" s="17"/>
      <c r="M28" s="17"/>
    </row>
    <row r="29" spans="1:23" ht="18.75" x14ac:dyDescent="0.3">
      <c r="A29" s="17"/>
      <c r="B29" s="27" t="s">
        <v>2</v>
      </c>
      <c r="C29" s="17"/>
      <c r="D29" s="17"/>
      <c r="E29" s="17"/>
      <c r="F29" s="27"/>
      <c r="G29" s="17"/>
      <c r="H29" s="27"/>
      <c r="I29" s="17"/>
      <c r="J29" s="17"/>
      <c r="K29" s="17"/>
      <c r="L29" s="17"/>
      <c r="M29" s="17"/>
    </row>
    <row r="30" spans="1:23" ht="18.75" x14ac:dyDescent="0.3">
      <c r="A30" s="17"/>
      <c r="B30" s="17"/>
      <c r="C30" s="17"/>
      <c r="D30" s="17"/>
      <c r="E30" s="17"/>
      <c r="F30" s="27"/>
      <c r="G30" s="17" t="s">
        <v>2</v>
      </c>
      <c r="H30" s="27"/>
      <c r="I30" s="17"/>
      <c r="J30" s="17"/>
      <c r="K30" s="17"/>
      <c r="L30" s="17"/>
      <c r="M30" s="17"/>
    </row>
    <row r="31" spans="1:23" ht="18.75" x14ac:dyDescent="0.3">
      <c r="A31" s="17"/>
      <c r="B31" s="17"/>
      <c r="C31" s="17"/>
      <c r="D31" s="17"/>
      <c r="E31" s="17"/>
      <c r="F31" s="27"/>
      <c r="G31" s="17"/>
      <c r="H31" s="27"/>
      <c r="I31" s="17"/>
      <c r="J31" s="17"/>
      <c r="K31" s="17"/>
      <c r="L31" s="17"/>
      <c r="M31" s="17"/>
    </row>
    <row r="32" spans="1:23" ht="18.75" x14ac:dyDescent="0.3">
      <c r="A32" s="17"/>
      <c r="B32" s="17"/>
      <c r="C32" s="17"/>
      <c r="D32" s="17"/>
      <c r="E32" s="17"/>
      <c r="F32" s="27"/>
      <c r="G32" s="17"/>
      <c r="H32" s="27"/>
      <c r="I32" s="17"/>
      <c r="J32" s="17"/>
      <c r="K32" s="17"/>
      <c r="L32" s="17"/>
      <c r="M32" s="17"/>
    </row>
    <row r="33" spans="1:13" ht="18.75" x14ac:dyDescent="0.3">
      <c r="A33" s="17"/>
      <c r="B33" s="17"/>
      <c r="C33" s="17"/>
      <c r="D33" s="17"/>
      <c r="E33" s="17"/>
      <c r="F33" s="27"/>
      <c r="G33" s="17"/>
      <c r="H33" s="27"/>
      <c r="I33" s="17"/>
      <c r="J33" s="17"/>
      <c r="K33" s="17"/>
      <c r="L33" s="17"/>
      <c r="M33" s="17"/>
    </row>
    <row r="34" spans="1:13" ht="18.75" x14ac:dyDescent="0.3">
      <c r="A34" s="17"/>
      <c r="B34" s="17"/>
      <c r="C34" s="17"/>
      <c r="D34" s="17"/>
      <c r="E34" s="17"/>
      <c r="F34" s="27"/>
      <c r="G34" s="17"/>
      <c r="H34" s="27"/>
      <c r="I34" s="17"/>
      <c r="J34" s="17"/>
      <c r="K34" s="17"/>
      <c r="L34" s="17"/>
      <c r="M34" s="17"/>
    </row>
    <row r="35" spans="1:13" ht="18.75" x14ac:dyDescent="0.3">
      <c r="A35" s="17"/>
      <c r="B35" s="17"/>
      <c r="C35" s="17"/>
      <c r="D35" s="17"/>
      <c r="E35" s="17"/>
      <c r="F35" s="27"/>
      <c r="G35" s="17"/>
      <c r="H35" s="27"/>
      <c r="I35" s="17"/>
      <c r="J35" s="17"/>
      <c r="K35" s="17"/>
      <c r="L35" s="17"/>
      <c r="M35" s="17"/>
    </row>
    <row r="36" spans="1:13" ht="18.75" x14ac:dyDescent="0.3">
      <c r="A36" s="17"/>
      <c r="B36" s="17"/>
      <c r="C36" s="17"/>
      <c r="D36" s="17"/>
      <c r="E36" s="17"/>
      <c r="F36" s="27"/>
      <c r="G36" s="17"/>
      <c r="H36" s="27"/>
      <c r="I36" s="17"/>
      <c r="J36" s="17"/>
      <c r="K36" s="17"/>
      <c r="L36" s="17"/>
      <c r="M36" s="17"/>
    </row>
    <row r="37" spans="1:13" ht="18.75" x14ac:dyDescent="0.3">
      <c r="A37" s="17"/>
      <c r="B37" s="17"/>
      <c r="C37" s="17"/>
      <c r="D37" s="17"/>
      <c r="E37" s="17"/>
      <c r="F37" s="27"/>
      <c r="G37" s="17"/>
      <c r="H37" s="27"/>
      <c r="I37" s="17"/>
      <c r="J37" s="17"/>
      <c r="K37" s="17"/>
      <c r="L37" s="17"/>
      <c r="M37" s="17"/>
    </row>
    <row r="38" spans="1:13" ht="18.75" x14ac:dyDescent="0.3">
      <c r="A38" s="17"/>
      <c r="B38" s="17"/>
      <c r="C38" s="17"/>
      <c r="D38" s="17"/>
      <c r="E38" s="17"/>
      <c r="F38" s="27"/>
      <c r="G38" s="17"/>
      <c r="H38" s="27"/>
      <c r="I38" s="17"/>
      <c r="J38" s="17"/>
      <c r="K38" s="17"/>
      <c r="L38" s="17"/>
      <c r="M38" s="17"/>
    </row>
    <row r="39" spans="1:13" ht="18.75" x14ac:dyDescent="0.3">
      <c r="A39" s="17"/>
      <c r="B39" s="17"/>
      <c r="C39" s="17"/>
      <c r="D39" s="17"/>
      <c r="E39" s="17"/>
      <c r="F39" s="27"/>
      <c r="G39" s="17"/>
      <c r="H39" s="27"/>
      <c r="I39" s="17"/>
      <c r="J39" s="17"/>
      <c r="K39" s="17"/>
      <c r="L39" s="17"/>
      <c r="M39" s="17"/>
    </row>
    <row r="40" spans="1:13" ht="18.75" x14ac:dyDescent="0.3">
      <c r="A40" s="17"/>
      <c r="B40" s="17"/>
      <c r="C40" s="17"/>
      <c r="D40" s="17"/>
      <c r="E40" s="17"/>
      <c r="F40" s="27"/>
      <c r="G40" s="17"/>
      <c r="H40" s="27"/>
      <c r="I40" s="17"/>
      <c r="J40" s="17"/>
      <c r="K40" s="17"/>
      <c r="L40" s="17"/>
      <c r="M40" s="17"/>
    </row>
    <row r="41" spans="1:13" ht="18.75" x14ac:dyDescent="0.3">
      <c r="A41" s="17"/>
      <c r="B41" s="17"/>
      <c r="C41" s="17"/>
      <c r="D41" s="17"/>
      <c r="E41" s="17"/>
      <c r="F41" s="27"/>
      <c r="G41" s="17"/>
      <c r="H41" s="27"/>
      <c r="I41" s="17"/>
      <c r="J41" s="17"/>
      <c r="K41" s="17"/>
      <c r="L41" s="17"/>
      <c r="M41" s="17"/>
    </row>
    <row r="42" spans="1:13" ht="18.75" x14ac:dyDescent="0.3">
      <c r="A42" s="17"/>
      <c r="B42" s="17"/>
      <c r="C42" s="17"/>
      <c r="D42" s="17"/>
      <c r="E42" s="17"/>
      <c r="F42" s="27"/>
      <c r="G42" s="17"/>
      <c r="H42" s="27"/>
      <c r="I42" s="17"/>
      <c r="J42" s="17"/>
      <c r="K42" s="17"/>
      <c r="L42" s="17"/>
      <c r="M42" s="17"/>
    </row>
    <row r="43" spans="1:13" ht="18.75" x14ac:dyDescent="0.3">
      <c r="A43" s="17"/>
      <c r="B43" s="17"/>
      <c r="C43" s="17"/>
      <c r="D43" s="17"/>
      <c r="E43" s="17"/>
      <c r="F43" s="27"/>
      <c r="G43" s="17"/>
      <c r="H43" s="27"/>
      <c r="I43" s="17"/>
      <c r="J43" s="17"/>
      <c r="K43" s="17"/>
      <c r="L43" s="17"/>
      <c r="M43" s="17"/>
    </row>
    <row r="44" spans="1:13" ht="18.75" x14ac:dyDescent="0.3">
      <c r="A44" s="17"/>
      <c r="B44" s="17"/>
      <c r="C44" s="17"/>
      <c r="D44" s="17"/>
      <c r="E44" s="17"/>
      <c r="F44" s="27"/>
      <c r="G44" s="17"/>
      <c r="H44" s="27"/>
      <c r="I44" s="17"/>
      <c r="J44" s="17"/>
      <c r="K44" s="17"/>
      <c r="L44" s="17"/>
      <c r="M44" s="17"/>
    </row>
    <row r="45" spans="1:13" ht="18.75" x14ac:dyDescent="0.3">
      <c r="A45" s="17"/>
      <c r="B45" s="17"/>
      <c r="C45" s="17"/>
      <c r="D45" s="17"/>
      <c r="E45" s="17"/>
      <c r="F45" s="27"/>
      <c r="G45" s="17"/>
      <c r="H45" s="27"/>
      <c r="I45" s="17"/>
      <c r="J45" s="17"/>
      <c r="K45" s="17"/>
      <c r="L45" s="17"/>
      <c r="M45" s="17"/>
    </row>
    <row r="46" spans="1:13" ht="18.75" x14ac:dyDescent="0.3">
      <c r="A46" s="17"/>
      <c r="B46" s="17"/>
      <c r="C46" s="17"/>
      <c r="D46" s="17"/>
      <c r="E46" s="17"/>
      <c r="F46" s="27"/>
      <c r="G46" s="17"/>
      <c r="H46" s="27"/>
      <c r="I46" s="17"/>
      <c r="J46" s="17"/>
      <c r="K46" s="17"/>
      <c r="L46" s="17"/>
      <c r="M46" s="17"/>
    </row>
    <row r="47" spans="1:13" ht="18.75" x14ac:dyDescent="0.3">
      <c r="A47" s="17"/>
      <c r="B47" s="17"/>
      <c r="C47" s="17"/>
      <c r="D47" s="17"/>
      <c r="E47" s="17"/>
      <c r="F47" s="27"/>
      <c r="G47" s="17"/>
      <c r="H47" s="27"/>
      <c r="I47" s="17"/>
      <c r="J47" s="17"/>
      <c r="K47" s="17"/>
      <c r="L47" s="17"/>
      <c r="M47" s="17"/>
    </row>
    <row r="48" spans="1:13" ht="18.75" x14ac:dyDescent="0.3">
      <c r="A48" s="17"/>
      <c r="B48" s="17"/>
      <c r="C48" s="17"/>
      <c r="D48" s="17"/>
      <c r="E48" s="17"/>
      <c r="F48" s="27"/>
      <c r="G48" s="17"/>
      <c r="H48" s="27"/>
      <c r="I48" s="17"/>
      <c r="J48" s="17"/>
      <c r="K48" s="17"/>
      <c r="L48" s="17"/>
      <c r="M48" s="17"/>
    </row>
    <row r="49" spans="1:13" ht="18.75" x14ac:dyDescent="0.3">
      <c r="A49" s="17"/>
      <c r="B49" s="17"/>
      <c r="C49" s="17"/>
      <c r="D49" s="17"/>
      <c r="E49" s="17"/>
      <c r="F49" s="27"/>
      <c r="G49" s="17"/>
      <c r="H49" s="27"/>
      <c r="I49" s="17"/>
      <c r="J49" s="17"/>
      <c r="K49" s="17"/>
      <c r="L49" s="17"/>
      <c r="M49" s="17"/>
    </row>
    <row r="50" spans="1:13" ht="18.75" x14ac:dyDescent="0.3">
      <c r="A50" s="17"/>
      <c r="B50" s="17"/>
      <c r="C50" s="17"/>
      <c r="D50" s="17"/>
      <c r="E50" s="17"/>
      <c r="F50" s="27"/>
      <c r="G50" s="17"/>
      <c r="H50" s="27"/>
      <c r="I50" s="17"/>
      <c r="J50" s="17"/>
      <c r="K50" s="17"/>
      <c r="L50" s="17"/>
      <c r="M50" s="17"/>
    </row>
    <row r="51" spans="1:13" ht="18.75" x14ac:dyDescent="0.3">
      <c r="A51" s="17"/>
      <c r="B51" s="17"/>
      <c r="C51" s="17"/>
      <c r="D51" s="17"/>
      <c r="E51" s="17"/>
      <c r="F51" s="27"/>
      <c r="G51" s="17"/>
      <c r="H51" s="27"/>
      <c r="I51" s="17"/>
      <c r="J51" s="17"/>
      <c r="K51" s="17"/>
      <c r="L51" s="17"/>
      <c r="M51" s="17"/>
    </row>
    <row r="52" spans="1:13" ht="18.75" x14ac:dyDescent="0.3">
      <c r="A52" s="17"/>
      <c r="B52" s="17"/>
      <c r="C52" s="17"/>
      <c r="D52" s="17"/>
      <c r="E52" s="17"/>
      <c r="F52" s="27"/>
      <c r="G52" s="17"/>
      <c r="H52" s="27"/>
      <c r="I52" s="17"/>
      <c r="J52" s="17"/>
      <c r="K52" s="17"/>
      <c r="L52" s="17"/>
      <c r="M52" s="17"/>
    </row>
    <row r="53" spans="1:13" ht="18.75" x14ac:dyDescent="0.3">
      <c r="A53" s="17"/>
      <c r="B53" s="17"/>
      <c r="C53" s="17"/>
      <c r="D53" s="17"/>
      <c r="E53" s="17"/>
      <c r="F53" s="27"/>
      <c r="G53" s="17"/>
      <c r="H53" s="27"/>
      <c r="I53" s="17"/>
      <c r="J53" s="17"/>
      <c r="K53" s="17"/>
      <c r="L53" s="17"/>
      <c r="M53" s="17"/>
    </row>
    <row r="54" spans="1:13" ht="18.75" x14ac:dyDescent="0.3">
      <c r="A54" s="17"/>
      <c r="B54" s="17"/>
      <c r="C54" s="17"/>
      <c r="D54" s="17"/>
      <c r="E54" s="17"/>
      <c r="F54" s="27"/>
      <c r="G54" s="17"/>
      <c r="H54" s="27"/>
      <c r="I54" s="17"/>
      <c r="J54" s="17"/>
      <c r="K54" s="17"/>
      <c r="L54" s="17"/>
      <c r="M54" s="17"/>
    </row>
  </sheetData>
  <pageMargins left="0.25" right="0.25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2" zoomScale="103" workbookViewId="0">
      <selection activeCell="K30" sqref="K30"/>
    </sheetView>
  </sheetViews>
  <sheetFormatPr defaultRowHeight="18.75" x14ac:dyDescent="0.3"/>
  <cols>
    <col min="3" max="3" width="10.140625" customWidth="1"/>
    <col min="4" max="4" width="13.28515625" customWidth="1"/>
    <col min="5" max="5" width="17.85546875" customWidth="1"/>
    <col min="6" max="6" width="13" customWidth="1"/>
    <col min="7" max="7" width="18.7109375" customWidth="1"/>
    <col min="8" max="8" width="12.5703125" customWidth="1"/>
    <col min="9" max="9" width="15.5703125" customWidth="1"/>
    <col min="10" max="10" width="14.7109375" customWidth="1"/>
    <col min="11" max="11" width="10.5703125" customWidth="1"/>
    <col min="12" max="12" width="9.5703125" customWidth="1"/>
    <col min="13" max="13" width="11" customWidth="1"/>
    <col min="14" max="14" width="10.42578125" customWidth="1"/>
    <col min="15" max="15" width="8.85546875" style="23"/>
  </cols>
  <sheetData>
    <row r="1" spans="1:23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39" t="str">
        <f>Summary!K1</f>
        <v>Dec 18,2023 draft</v>
      </c>
      <c r="L1" s="17"/>
      <c r="M1" s="17"/>
      <c r="N1" s="17"/>
      <c r="P1" s="17"/>
    </row>
    <row r="2" spans="1:23" x14ac:dyDescent="0.3">
      <c r="A2" s="17"/>
      <c r="B2" s="17"/>
      <c r="C2" s="17"/>
      <c r="D2" s="17"/>
      <c r="E2" s="17"/>
      <c r="F2" s="17"/>
      <c r="G2" s="20" t="s">
        <v>15</v>
      </c>
      <c r="H2" s="17"/>
      <c r="I2" s="17"/>
      <c r="J2" s="17"/>
      <c r="K2" s="17"/>
      <c r="L2" s="17"/>
      <c r="M2" s="17"/>
      <c r="N2" s="17"/>
      <c r="P2" s="17"/>
    </row>
    <row r="3" spans="1:23" x14ac:dyDescent="0.3">
      <c r="A3" s="18"/>
      <c r="B3" s="18"/>
      <c r="C3" s="18"/>
      <c r="D3" s="18"/>
      <c r="F3" s="20"/>
      <c r="H3" s="49" t="s">
        <v>118</v>
      </c>
      <c r="I3" s="18"/>
      <c r="J3" s="18"/>
      <c r="K3" s="49" t="s">
        <v>119</v>
      </c>
      <c r="L3" s="18"/>
      <c r="M3" s="18"/>
      <c r="N3" s="18"/>
      <c r="P3" s="18"/>
      <c r="Q3" s="9"/>
      <c r="R3" s="9"/>
      <c r="S3" s="9"/>
      <c r="T3" s="9"/>
      <c r="U3" s="9"/>
      <c r="V3" s="9"/>
      <c r="W3" s="9"/>
    </row>
    <row r="4" spans="1:23" x14ac:dyDescent="0.3">
      <c r="A4" s="18"/>
      <c r="B4" s="18"/>
      <c r="C4" s="23" t="s">
        <v>42</v>
      </c>
      <c r="D4" s="23" t="s">
        <v>43</v>
      </c>
      <c r="E4" s="23" t="s">
        <v>43</v>
      </c>
      <c r="F4" s="23" t="s">
        <v>43</v>
      </c>
      <c r="G4" s="23" t="s">
        <v>153</v>
      </c>
      <c r="H4" s="23" t="s">
        <v>114</v>
      </c>
      <c r="I4" s="23" t="s">
        <v>43</v>
      </c>
      <c r="J4" s="23" t="s">
        <v>43</v>
      </c>
      <c r="K4" s="23" t="s">
        <v>43</v>
      </c>
      <c r="L4" s="23" t="s">
        <v>43</v>
      </c>
      <c r="M4" s="23" t="s">
        <v>43</v>
      </c>
      <c r="N4" s="23" t="s">
        <v>43</v>
      </c>
      <c r="P4" s="18"/>
      <c r="Q4" s="9"/>
      <c r="R4" s="9"/>
      <c r="S4" s="9"/>
      <c r="T4" s="9"/>
      <c r="U4" s="9"/>
      <c r="V4" s="9"/>
      <c r="W4" s="9"/>
    </row>
    <row r="5" spans="1:23" x14ac:dyDescent="0.3">
      <c r="A5" s="18"/>
      <c r="B5" s="18"/>
      <c r="C5" s="23"/>
      <c r="D5" s="23"/>
      <c r="E5" s="23"/>
      <c r="F5" s="23"/>
      <c r="G5" s="23"/>
      <c r="H5" s="23"/>
      <c r="I5" s="23"/>
      <c r="J5" s="23" t="s">
        <v>178</v>
      </c>
      <c r="K5" s="23"/>
      <c r="L5" s="23"/>
      <c r="M5" s="23"/>
      <c r="N5" s="23"/>
      <c r="P5" s="18"/>
      <c r="Q5" s="9"/>
      <c r="R5" s="9"/>
      <c r="S5" s="9"/>
      <c r="T5" s="9"/>
      <c r="U5" s="9"/>
      <c r="V5" s="9"/>
      <c r="W5" s="9"/>
    </row>
    <row r="6" spans="1:23" x14ac:dyDescent="0.3">
      <c r="A6" s="18"/>
      <c r="B6" s="18"/>
      <c r="D6" s="23" t="s">
        <v>16</v>
      </c>
      <c r="J6" s="23" t="s">
        <v>177</v>
      </c>
      <c r="O6" s="23" t="s">
        <v>147</v>
      </c>
      <c r="P6" s="27" t="s">
        <v>148</v>
      </c>
      <c r="Q6" s="1"/>
      <c r="R6" s="1"/>
      <c r="S6" s="1"/>
      <c r="T6" s="1"/>
      <c r="U6" s="1"/>
      <c r="V6" s="1"/>
      <c r="W6" s="1"/>
    </row>
    <row r="7" spans="1:23" x14ac:dyDescent="0.3">
      <c r="A7" s="23" t="s">
        <v>8</v>
      </c>
      <c r="B7" s="23" t="s">
        <v>5</v>
      </c>
      <c r="C7" s="23" t="s">
        <v>106</v>
      </c>
      <c r="D7" s="45" t="s">
        <v>104</v>
      </c>
      <c r="E7" s="23" t="s">
        <v>105</v>
      </c>
      <c r="F7" s="23"/>
      <c r="G7" s="23" t="s">
        <v>102</v>
      </c>
      <c r="I7" s="23" t="s">
        <v>175</v>
      </c>
      <c r="J7" s="23" t="s">
        <v>179</v>
      </c>
      <c r="K7" s="23" t="s">
        <v>2</v>
      </c>
      <c r="O7" s="23" t="s">
        <v>92</v>
      </c>
      <c r="P7" s="23" t="s">
        <v>135</v>
      </c>
      <c r="R7" s="1"/>
      <c r="S7" s="1"/>
      <c r="T7" s="1"/>
      <c r="U7" s="1"/>
      <c r="V7" s="1"/>
      <c r="W7" s="1"/>
    </row>
    <row r="8" spans="1:23" x14ac:dyDescent="0.3">
      <c r="A8" s="20" t="s">
        <v>0</v>
      </c>
      <c r="B8" s="20" t="s">
        <v>4</v>
      </c>
      <c r="C8" s="20" t="s">
        <v>16</v>
      </c>
      <c r="D8" s="47" t="s">
        <v>103</v>
      </c>
      <c r="E8" s="20" t="s">
        <v>62</v>
      </c>
      <c r="F8" s="23" t="s">
        <v>26</v>
      </c>
      <c r="G8" s="20" t="s">
        <v>174</v>
      </c>
      <c r="H8" s="20" t="s">
        <v>113</v>
      </c>
      <c r="I8" s="20" t="s">
        <v>176</v>
      </c>
      <c r="J8" s="20" t="s">
        <v>180</v>
      </c>
      <c r="K8" s="20" t="s">
        <v>27</v>
      </c>
      <c r="L8" s="20" t="s">
        <v>21</v>
      </c>
      <c r="M8" s="20" t="s">
        <v>19</v>
      </c>
      <c r="N8" s="20" t="s">
        <v>18</v>
      </c>
      <c r="O8" s="20" t="s">
        <v>136</v>
      </c>
      <c r="P8" s="20" t="s">
        <v>136</v>
      </c>
      <c r="Q8" s="20" t="s">
        <v>2</v>
      </c>
      <c r="R8" s="1"/>
      <c r="S8" s="1"/>
      <c r="T8" s="1"/>
      <c r="U8" s="1"/>
      <c r="V8" s="1"/>
      <c r="W8" s="1"/>
    </row>
    <row r="9" spans="1:23" x14ac:dyDescent="0.3">
      <c r="A9" s="20"/>
      <c r="B9" s="27" t="s">
        <v>134</v>
      </c>
      <c r="C9" s="23">
        <v>2.7</v>
      </c>
      <c r="D9" s="45">
        <v>0.6</v>
      </c>
      <c r="E9" s="23">
        <v>0.95</v>
      </c>
      <c r="F9" s="23">
        <v>0.9</v>
      </c>
      <c r="G9" s="23">
        <v>0.4</v>
      </c>
      <c r="H9" s="23">
        <v>1.05</v>
      </c>
      <c r="I9" s="23">
        <v>1.2</v>
      </c>
      <c r="J9" s="23">
        <v>2.2000000000000002</v>
      </c>
      <c r="K9" s="23">
        <v>1.1499999999999999</v>
      </c>
      <c r="L9" s="23">
        <v>1.2</v>
      </c>
      <c r="M9" s="23">
        <v>2.2000000000000002</v>
      </c>
      <c r="N9" s="23">
        <v>1</v>
      </c>
      <c r="O9" s="20"/>
      <c r="P9" s="20"/>
      <c r="Q9" s="20"/>
      <c r="R9" s="9"/>
      <c r="S9" s="9"/>
      <c r="T9" s="9"/>
      <c r="U9" s="9"/>
      <c r="V9" s="9"/>
      <c r="W9" s="9"/>
    </row>
    <row r="10" spans="1:23" x14ac:dyDescent="0.3">
      <c r="A10" s="20"/>
      <c r="B10" s="23" t="s">
        <v>93</v>
      </c>
      <c r="C10" s="52">
        <f t="shared" ref="C10:N10" si="0">C9*5280*24*2/9/18</f>
        <v>4224.0000000000009</v>
      </c>
      <c r="D10" s="52">
        <f t="shared" si="0"/>
        <v>938.66666666666663</v>
      </c>
      <c r="E10" s="52">
        <f t="shared" si="0"/>
        <v>1486.2222222222222</v>
      </c>
      <c r="F10" s="52">
        <f t="shared" si="0"/>
        <v>1408</v>
      </c>
      <c r="G10" s="52">
        <f t="shared" si="0"/>
        <v>625.77777777777783</v>
      </c>
      <c r="H10" s="52">
        <f t="shared" si="0"/>
        <v>1642.6666666666667</v>
      </c>
      <c r="I10" s="52">
        <f t="shared" si="0"/>
        <v>1877.3333333333333</v>
      </c>
      <c r="J10" s="52">
        <f t="shared" si="0"/>
        <v>3441.7777777777787</v>
      </c>
      <c r="K10" s="52">
        <f t="shared" si="0"/>
        <v>1799.1111111111106</v>
      </c>
      <c r="L10" s="52">
        <f t="shared" si="0"/>
        <v>1877.3333333333333</v>
      </c>
      <c r="M10" s="52">
        <f t="shared" si="0"/>
        <v>3441.7777777777787</v>
      </c>
      <c r="N10" s="52">
        <f t="shared" si="0"/>
        <v>1564.4444444444443</v>
      </c>
      <c r="O10" s="20"/>
      <c r="P10" s="20"/>
      <c r="Q10" s="20"/>
      <c r="R10" s="9"/>
      <c r="S10" s="9"/>
      <c r="T10" s="9"/>
      <c r="U10" s="9"/>
      <c r="V10" s="9"/>
      <c r="W10" s="9"/>
    </row>
    <row r="11" spans="1:23" x14ac:dyDescent="0.3">
      <c r="A11" s="20"/>
      <c r="B11" s="23" t="s">
        <v>133</v>
      </c>
      <c r="C11" s="23">
        <f t="shared" ref="C11:N11" si="1">C9*24*5280/9</f>
        <v>38016.000000000007</v>
      </c>
      <c r="D11" s="23">
        <f t="shared" si="1"/>
        <v>8447.9999999999982</v>
      </c>
      <c r="E11" s="23">
        <f t="shared" si="1"/>
        <v>13375.999999999998</v>
      </c>
      <c r="F11" s="23">
        <f t="shared" si="1"/>
        <v>12672.000000000002</v>
      </c>
      <c r="G11" s="23">
        <f t="shared" si="1"/>
        <v>5632.0000000000009</v>
      </c>
      <c r="H11" s="23">
        <f t="shared" si="1"/>
        <v>14784.000000000004</v>
      </c>
      <c r="I11" s="23">
        <f t="shared" si="1"/>
        <v>16895.999999999996</v>
      </c>
      <c r="J11" s="23">
        <f t="shared" si="1"/>
        <v>30976</v>
      </c>
      <c r="K11" s="23">
        <f t="shared" si="1"/>
        <v>16192</v>
      </c>
      <c r="L11" s="23">
        <f t="shared" si="1"/>
        <v>16895.999999999996</v>
      </c>
      <c r="M11" s="23">
        <f t="shared" si="1"/>
        <v>30976</v>
      </c>
      <c r="N11" s="23">
        <f t="shared" si="1"/>
        <v>14080</v>
      </c>
      <c r="O11" s="20"/>
      <c r="P11" s="20"/>
      <c r="Q11" s="20"/>
      <c r="R11" s="9"/>
      <c r="S11" s="9"/>
      <c r="T11" s="9"/>
      <c r="U11" s="9"/>
      <c r="V11" s="9"/>
      <c r="W11" s="9"/>
    </row>
    <row r="12" spans="1:23" x14ac:dyDescent="0.3">
      <c r="A12" s="23">
        <v>2019</v>
      </c>
      <c r="B12" s="23">
        <f t="shared" ref="B12:B17" si="2">SUM(C12:N12)</f>
        <v>100</v>
      </c>
      <c r="C12" s="23">
        <v>100</v>
      </c>
      <c r="D12" s="23"/>
      <c r="E12" s="23"/>
      <c r="F12" s="23"/>
      <c r="G12" s="23"/>
      <c r="H12" s="23"/>
      <c r="J12" s="23"/>
      <c r="K12" s="23"/>
      <c r="L12" s="18"/>
      <c r="M12" s="23"/>
      <c r="N12" s="23"/>
      <c r="O12" s="23">
        <v>63</v>
      </c>
      <c r="P12" s="23"/>
      <c r="Q12" s="1"/>
      <c r="R12" s="1"/>
      <c r="S12" s="1"/>
      <c r="T12" s="1"/>
      <c r="U12" s="1"/>
      <c r="V12" s="1"/>
      <c r="W12" s="1"/>
    </row>
    <row r="13" spans="1:23" x14ac:dyDescent="0.3">
      <c r="A13" s="23">
        <v>2020</v>
      </c>
      <c r="B13" s="23">
        <f t="shared" si="2"/>
        <v>97</v>
      </c>
      <c r="C13" s="23"/>
      <c r="D13" s="23">
        <v>90</v>
      </c>
      <c r="E13" s="23"/>
      <c r="F13" s="23"/>
      <c r="G13" s="23">
        <v>7</v>
      </c>
      <c r="H13" s="23"/>
      <c r="I13" s="23"/>
      <c r="J13" s="23"/>
      <c r="K13" s="23"/>
      <c r="L13" s="18"/>
      <c r="M13" s="23"/>
      <c r="N13" s="23"/>
      <c r="O13" s="23">
        <v>70</v>
      </c>
      <c r="P13" s="23"/>
      <c r="Q13" s="1"/>
      <c r="R13" s="1"/>
      <c r="S13" s="1"/>
      <c r="T13" s="1"/>
      <c r="U13" s="1"/>
      <c r="V13" s="1"/>
      <c r="W13" s="1"/>
    </row>
    <row r="14" spans="1:23" x14ac:dyDescent="0.3">
      <c r="A14" s="23">
        <v>2021</v>
      </c>
      <c r="B14" s="23">
        <f t="shared" si="2"/>
        <v>0</v>
      </c>
      <c r="C14" s="23"/>
      <c r="D14" s="23"/>
      <c r="E14" s="17"/>
      <c r="F14" s="23" t="s">
        <v>2</v>
      </c>
      <c r="G14" s="23"/>
      <c r="H14" s="23"/>
      <c r="I14" s="23"/>
      <c r="J14" s="23"/>
      <c r="K14" s="23"/>
      <c r="L14" s="18"/>
      <c r="M14" s="23"/>
      <c r="N14" s="23"/>
      <c r="P14" s="23"/>
      <c r="Q14" s="1"/>
      <c r="R14" s="1"/>
      <c r="S14" s="1"/>
      <c r="T14" s="1"/>
      <c r="U14" s="1"/>
      <c r="V14" s="1"/>
      <c r="W14" s="1"/>
    </row>
    <row r="15" spans="1:23" x14ac:dyDescent="0.3">
      <c r="A15" s="23">
        <v>2022</v>
      </c>
      <c r="B15" s="23">
        <f t="shared" si="2"/>
        <v>368</v>
      </c>
      <c r="C15" s="23"/>
      <c r="D15" s="46"/>
      <c r="E15" s="23">
        <v>195</v>
      </c>
      <c r="F15" s="23">
        <v>113</v>
      </c>
      <c r="G15" s="23">
        <v>60</v>
      </c>
      <c r="H15" s="23"/>
      <c r="I15" s="23"/>
      <c r="J15" s="23" t="s">
        <v>2</v>
      </c>
      <c r="K15" s="23"/>
      <c r="L15" s="18"/>
      <c r="M15" s="23"/>
      <c r="N15" s="23"/>
      <c r="O15" s="23">
        <v>71</v>
      </c>
      <c r="P15" s="23"/>
      <c r="Q15" s="1"/>
      <c r="R15" s="1"/>
      <c r="S15" s="1"/>
      <c r="T15" s="1"/>
      <c r="U15" s="1"/>
      <c r="V15" s="1"/>
      <c r="W15" s="1"/>
    </row>
    <row r="16" spans="1:23" x14ac:dyDescent="0.3">
      <c r="A16" s="23">
        <v>2023</v>
      </c>
      <c r="B16" s="23">
        <f t="shared" si="2"/>
        <v>248</v>
      </c>
      <c r="C16" s="23"/>
      <c r="D16" s="23"/>
      <c r="E16" s="23"/>
      <c r="F16" s="23" t="s">
        <v>2</v>
      </c>
      <c r="G16" s="23">
        <v>60</v>
      </c>
      <c r="I16" s="23">
        <v>188</v>
      </c>
      <c r="J16" s="41"/>
      <c r="K16" s="23"/>
      <c r="L16" s="18"/>
      <c r="M16" s="23"/>
      <c r="N16" s="23"/>
      <c r="O16" s="23">
        <v>92</v>
      </c>
      <c r="P16" s="23" t="s">
        <v>2</v>
      </c>
      <c r="Q16" s="1"/>
      <c r="R16" s="1"/>
      <c r="S16" s="1"/>
      <c r="T16" s="1"/>
      <c r="U16" s="1"/>
      <c r="V16" s="1"/>
      <c r="W16" s="1"/>
    </row>
    <row r="17" spans="1:23" x14ac:dyDescent="0.3">
      <c r="A17" s="23">
        <v>2024</v>
      </c>
      <c r="B17" s="23">
        <f t="shared" si="2"/>
        <v>359</v>
      </c>
      <c r="C17" s="23"/>
      <c r="D17" s="23"/>
      <c r="E17" s="23"/>
      <c r="F17" s="23">
        <v>18</v>
      </c>
      <c r="G17" s="23"/>
      <c r="J17" s="23">
        <v>341</v>
      </c>
      <c r="L17" s="18"/>
      <c r="M17" s="23"/>
      <c r="N17" s="23"/>
      <c r="O17" s="23">
        <v>92</v>
      </c>
      <c r="P17" s="23" t="s">
        <v>2</v>
      </c>
      <c r="Q17" s="1"/>
      <c r="R17" s="1"/>
      <c r="S17" s="1"/>
      <c r="T17" s="1"/>
      <c r="U17" s="1"/>
      <c r="V17" s="1"/>
      <c r="W17" s="1"/>
    </row>
    <row r="18" spans="1:23" x14ac:dyDescent="0.3">
      <c r="A18" s="23">
        <v>2025</v>
      </c>
      <c r="B18" s="23">
        <f t="shared" ref="B18:B22" si="3">SUM(C18:N18)</f>
        <v>230</v>
      </c>
      <c r="D18" s="23"/>
      <c r="E18" s="23"/>
      <c r="F18" s="23"/>
      <c r="G18" s="23"/>
      <c r="I18" s="23"/>
      <c r="K18" s="23">
        <v>230</v>
      </c>
      <c r="L18" s="18"/>
      <c r="M18" s="23"/>
      <c r="N18" s="23"/>
      <c r="O18" s="23">
        <v>100</v>
      </c>
      <c r="P18" s="23">
        <v>2</v>
      </c>
      <c r="Q18" s="23" t="s">
        <v>2</v>
      </c>
      <c r="R18" s="1"/>
      <c r="S18" s="1"/>
      <c r="T18" s="1"/>
      <c r="U18" s="1"/>
      <c r="V18" s="1"/>
      <c r="W18" s="1"/>
    </row>
    <row r="19" spans="1:23" x14ac:dyDescent="0.3">
      <c r="A19" s="23">
        <v>2026</v>
      </c>
      <c r="B19" s="23">
        <f t="shared" si="3"/>
        <v>235</v>
      </c>
      <c r="D19" s="23"/>
      <c r="E19" s="23"/>
      <c r="F19" s="23"/>
      <c r="G19" s="23"/>
      <c r="H19" s="23">
        <f>210+25</f>
        <v>235</v>
      </c>
      <c r="I19" s="23"/>
      <c r="J19" s="23"/>
      <c r="L19" s="18"/>
      <c r="M19" s="23"/>
      <c r="N19" s="23"/>
      <c r="O19" s="23">
        <v>105</v>
      </c>
      <c r="P19" s="23">
        <v>2.1</v>
      </c>
      <c r="R19" s="1"/>
      <c r="S19" s="1"/>
      <c r="T19" s="1"/>
      <c r="U19" s="1"/>
      <c r="V19" s="1"/>
      <c r="W19" s="1"/>
    </row>
    <row r="20" spans="1:23" x14ac:dyDescent="0.3">
      <c r="A20" s="23">
        <v>2027</v>
      </c>
      <c r="B20" s="23">
        <f t="shared" si="3"/>
        <v>264</v>
      </c>
      <c r="D20" s="23"/>
      <c r="E20" s="23"/>
      <c r="F20" s="23"/>
      <c r="H20" s="23"/>
      <c r="I20" s="23"/>
      <c r="J20" s="23"/>
      <c r="K20" s="23"/>
      <c r="L20" s="23">
        <v>264</v>
      </c>
      <c r="M20" s="23"/>
      <c r="O20" s="23">
        <v>110</v>
      </c>
      <c r="P20" s="23">
        <v>2.2000000000000002</v>
      </c>
      <c r="Q20" s="1"/>
      <c r="R20" s="1"/>
      <c r="S20" s="1"/>
      <c r="T20" s="1"/>
      <c r="U20" s="1"/>
      <c r="V20" s="1"/>
      <c r="W20" s="1"/>
    </row>
    <row r="21" spans="1:23" x14ac:dyDescent="0.3">
      <c r="A21" s="23" t="s">
        <v>64</v>
      </c>
      <c r="B21" s="23">
        <f>SUM(C21:N21)</f>
        <v>311</v>
      </c>
      <c r="C21" s="33">
        <v>311</v>
      </c>
      <c r="D21" s="23"/>
      <c r="E21" s="23" t="s">
        <v>2</v>
      </c>
      <c r="F21" s="23"/>
      <c r="G21" s="23"/>
      <c r="H21" s="23"/>
      <c r="I21" s="23" t="s">
        <v>2</v>
      </c>
      <c r="J21" s="23"/>
      <c r="K21" s="23"/>
      <c r="O21" s="23">
        <v>115</v>
      </c>
      <c r="P21" s="23">
        <v>2.2999999999999998</v>
      </c>
      <c r="Q21" s="1"/>
      <c r="R21" s="1"/>
      <c r="S21" s="1"/>
      <c r="T21" s="1"/>
      <c r="U21" s="1"/>
      <c r="V21" s="1"/>
      <c r="W21" s="1"/>
    </row>
    <row r="22" spans="1:23" x14ac:dyDescent="0.3">
      <c r="A22" s="23">
        <v>2029</v>
      </c>
      <c r="B22" s="23">
        <f t="shared" si="3"/>
        <v>311</v>
      </c>
      <c r="C22" s="23">
        <v>311</v>
      </c>
      <c r="D22" s="23"/>
      <c r="E22" s="23"/>
      <c r="F22" s="23"/>
      <c r="G22" s="23"/>
      <c r="H22" s="23"/>
      <c r="I22" s="23"/>
      <c r="J22" s="23"/>
      <c r="K22" s="23"/>
      <c r="L22" s="18"/>
      <c r="O22" s="23">
        <v>120</v>
      </c>
      <c r="P22" s="23">
        <v>2.4</v>
      </c>
      <c r="Q22" s="1"/>
      <c r="R22" s="1"/>
      <c r="S22" s="1"/>
      <c r="T22" s="1"/>
      <c r="U22" s="1"/>
      <c r="V22" s="1"/>
      <c r="W22" s="1"/>
    </row>
    <row r="23" spans="1:23" x14ac:dyDescent="0.3">
      <c r="A23" s="23">
        <v>2030</v>
      </c>
      <c r="B23" s="23">
        <f>SUM(C23:N23)</f>
        <v>350</v>
      </c>
      <c r="D23" s="23"/>
      <c r="F23" s="23"/>
      <c r="G23" s="23"/>
      <c r="H23" s="23"/>
      <c r="I23" s="23"/>
      <c r="J23" s="23"/>
      <c r="K23" s="23"/>
      <c r="L23" s="18"/>
      <c r="M23" s="23">
        <v>350</v>
      </c>
      <c r="O23" s="23">
        <v>125</v>
      </c>
      <c r="P23" s="23">
        <v>2.5</v>
      </c>
      <c r="Q23" s="9"/>
      <c r="R23" s="9"/>
      <c r="S23" s="9"/>
      <c r="T23" s="9"/>
      <c r="U23" s="9"/>
      <c r="V23" s="9"/>
      <c r="W23" s="9"/>
    </row>
    <row r="24" spans="1:23" x14ac:dyDescent="0.3">
      <c r="A24" s="23">
        <v>2031</v>
      </c>
      <c r="B24" s="23">
        <f>SUM(C24:N24)</f>
        <v>260</v>
      </c>
      <c r="C24" s="28" t="s">
        <v>2</v>
      </c>
      <c r="E24" s="23" t="s">
        <v>2</v>
      </c>
      <c r="F24" s="23"/>
      <c r="H24" s="23" t="s">
        <v>2</v>
      </c>
      <c r="I24" s="23" t="s">
        <v>2</v>
      </c>
      <c r="J24" s="23" t="s">
        <v>2</v>
      </c>
      <c r="K24" s="23" t="s">
        <v>2</v>
      </c>
      <c r="L24" s="18"/>
      <c r="M24" s="23"/>
      <c r="N24" s="23">
        <v>260</v>
      </c>
      <c r="O24" s="23">
        <v>130</v>
      </c>
      <c r="P24" s="23">
        <v>2.6</v>
      </c>
      <c r="Q24" s="1"/>
      <c r="R24" s="1"/>
      <c r="S24" s="1"/>
      <c r="T24" s="1"/>
      <c r="U24" s="1"/>
      <c r="V24" s="1"/>
      <c r="W24" s="1"/>
    </row>
    <row r="25" spans="1:23" x14ac:dyDescent="0.3">
      <c r="A25" s="23">
        <v>2032</v>
      </c>
      <c r="B25" s="23">
        <f t="shared" ref="B25" si="4">SUM(C25:N25)</f>
        <v>257</v>
      </c>
      <c r="C25" s="28"/>
      <c r="D25" s="23" t="s">
        <v>2</v>
      </c>
      <c r="E25" s="23">
        <v>257</v>
      </c>
      <c r="F25" s="23"/>
      <c r="H25" s="23"/>
      <c r="I25" s="23"/>
      <c r="J25" s="23"/>
      <c r="K25" s="23"/>
      <c r="L25" s="18"/>
      <c r="M25" s="23"/>
      <c r="N25" s="23"/>
      <c r="O25" s="23">
        <v>135</v>
      </c>
      <c r="P25" s="23">
        <v>2.7</v>
      </c>
      <c r="Q25" s="9"/>
      <c r="R25" s="9"/>
      <c r="S25" s="9"/>
      <c r="T25" s="9"/>
      <c r="U25" s="9"/>
      <c r="V25" s="9"/>
      <c r="W25" s="9"/>
    </row>
    <row r="26" spans="1:23" x14ac:dyDescent="0.3">
      <c r="A26" s="23">
        <v>2033</v>
      </c>
      <c r="B26" s="23">
        <f t="shared" ref="B26" si="5">SUM(C26:N26)</f>
        <v>266</v>
      </c>
      <c r="C26" s="28"/>
      <c r="D26" s="23" t="s">
        <v>2</v>
      </c>
      <c r="E26" s="23" t="s">
        <v>2</v>
      </c>
      <c r="F26" s="23"/>
      <c r="H26" s="23"/>
      <c r="I26" s="23"/>
      <c r="J26" s="23">
        <v>266</v>
      </c>
      <c r="K26" s="23"/>
      <c r="L26" s="18"/>
      <c r="M26" s="23"/>
      <c r="N26" s="23"/>
      <c r="O26" s="23">
        <v>140</v>
      </c>
      <c r="P26" s="23">
        <v>2.8</v>
      </c>
      <c r="Q26" s="9"/>
      <c r="R26" s="9"/>
      <c r="S26" s="9"/>
      <c r="T26" s="9"/>
      <c r="U26" s="9"/>
      <c r="V26" s="9"/>
      <c r="W26" s="9"/>
    </row>
    <row r="27" spans="1:23" x14ac:dyDescent="0.3">
      <c r="A27" s="23"/>
      <c r="B27" s="23"/>
      <c r="C27" s="28"/>
      <c r="D27" s="23"/>
      <c r="E27" s="23"/>
      <c r="F27" s="23"/>
      <c r="G27" s="23"/>
      <c r="H27" s="23"/>
      <c r="I27" s="23"/>
      <c r="J27" s="23"/>
      <c r="K27" s="23"/>
      <c r="L27" s="18"/>
      <c r="M27" s="23"/>
      <c r="P27" s="18"/>
      <c r="Q27" s="9"/>
      <c r="R27" s="9"/>
      <c r="S27" s="9"/>
      <c r="T27" s="9"/>
      <c r="U27" s="9"/>
      <c r="V27" s="9"/>
      <c r="W27" s="9"/>
    </row>
    <row r="28" spans="1:23" x14ac:dyDescent="0.3">
      <c r="A28" s="43" t="s">
        <v>23</v>
      </c>
      <c r="B28" s="37"/>
      <c r="E28" s="23" t="s">
        <v>2</v>
      </c>
      <c r="F28" s="31"/>
      <c r="G28" s="23"/>
      <c r="H28" s="23"/>
      <c r="I28" s="23"/>
      <c r="J28" s="23" t="s">
        <v>2</v>
      </c>
      <c r="K28" s="31" t="s">
        <v>2</v>
      </c>
      <c r="L28" s="25" t="s">
        <v>2</v>
      </c>
      <c r="M28" s="44">
        <v>200</v>
      </c>
      <c r="N28" s="31" t="s">
        <v>2</v>
      </c>
      <c r="P28" s="18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9"/>
      <c r="C29" s="23" t="s">
        <v>2</v>
      </c>
      <c r="D29" s="9"/>
      <c r="E29" s="4" t="s">
        <v>2</v>
      </c>
      <c r="F29" s="15"/>
      <c r="G29" s="23"/>
      <c r="H29" s="23"/>
      <c r="I29" s="23"/>
      <c r="J29" s="23" t="s">
        <v>2</v>
      </c>
      <c r="K29" s="9"/>
      <c r="L29" s="9"/>
      <c r="M29" s="9"/>
      <c r="N29" s="9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48" t="s">
        <v>115</v>
      </c>
      <c r="B30" s="27" t="s">
        <v>85</v>
      </c>
      <c r="H30" s="27" t="s">
        <v>140</v>
      </c>
    </row>
    <row r="31" spans="1:23" x14ac:dyDescent="0.3">
      <c r="D31" t="s">
        <v>2</v>
      </c>
    </row>
    <row r="32" spans="1:23" x14ac:dyDescent="0.3">
      <c r="B32" s="27" t="s">
        <v>139</v>
      </c>
    </row>
    <row r="34" spans="1:2" x14ac:dyDescent="0.3">
      <c r="B34" s="27" t="s">
        <v>99</v>
      </c>
    </row>
    <row r="36" spans="1:2" x14ac:dyDescent="0.3">
      <c r="A36" t="s">
        <v>2</v>
      </c>
      <c r="B36" s="27" t="s">
        <v>100</v>
      </c>
    </row>
    <row r="38" spans="1:2" x14ac:dyDescent="0.3">
      <c r="B38" s="27" t="s">
        <v>137</v>
      </c>
    </row>
  </sheetData>
  <pageMargins left="0.25" right="0.2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E23" sqref="E23"/>
    </sheetView>
  </sheetViews>
  <sheetFormatPr defaultRowHeight="15" x14ac:dyDescent="0.25"/>
  <cols>
    <col min="1" max="1" width="27.85546875" customWidth="1"/>
    <col min="2" max="2" width="12.85546875" customWidth="1"/>
    <col min="3" max="3" width="16.42578125" customWidth="1"/>
    <col min="4" max="4" width="12.7109375" customWidth="1"/>
    <col min="5" max="5" width="10.7109375" customWidth="1"/>
    <col min="6" max="6" width="9.7109375" bestFit="1" customWidth="1"/>
    <col min="7" max="7" width="9" bestFit="1" customWidth="1"/>
    <col min="9" max="9" width="13.5703125" customWidth="1"/>
  </cols>
  <sheetData>
    <row r="3" spans="1:9" s="27" customFormat="1" ht="18.75" x14ac:dyDescent="0.3">
      <c r="D3" s="23" t="s">
        <v>163</v>
      </c>
      <c r="E3" s="23" t="s">
        <v>168</v>
      </c>
      <c r="F3" s="23" t="s">
        <v>169</v>
      </c>
      <c r="G3" s="23" t="s">
        <v>171</v>
      </c>
      <c r="H3" s="23" t="s">
        <v>172</v>
      </c>
    </row>
    <row r="4" spans="1:9" s="27" customFormat="1" ht="18.75" x14ac:dyDescent="0.3">
      <c r="B4" s="20" t="s">
        <v>155</v>
      </c>
      <c r="C4" s="20" t="s">
        <v>162</v>
      </c>
      <c r="D4" s="20" t="s">
        <v>92</v>
      </c>
      <c r="E4" s="20" t="s">
        <v>167</v>
      </c>
      <c r="F4" s="20" t="s">
        <v>170</v>
      </c>
      <c r="G4" s="20" t="s">
        <v>170</v>
      </c>
      <c r="H4" s="20" t="s">
        <v>173</v>
      </c>
      <c r="I4" s="20" t="s">
        <v>4</v>
      </c>
    </row>
    <row r="5" spans="1:9" s="27" customFormat="1" ht="18.75" x14ac:dyDescent="0.3">
      <c r="A5" s="27" t="s">
        <v>164</v>
      </c>
      <c r="B5" s="23">
        <v>2112</v>
      </c>
      <c r="C5" s="56">
        <f>(1760*5411.2/18392)</f>
        <v>517.81818181818187</v>
      </c>
      <c r="D5" s="31">
        <f>C5*91.7</f>
        <v>47483.927272727276</v>
      </c>
      <c r="E5" s="31">
        <f>B5/18744*35703-2000</f>
        <v>2022.8732394366198</v>
      </c>
      <c r="F5" s="31">
        <f>B5/18744*15806</f>
        <v>1780.9577464788733</v>
      </c>
      <c r="G5" s="31">
        <v>555</v>
      </c>
      <c r="H5" s="31">
        <v>8225</v>
      </c>
      <c r="I5" s="31">
        <f>SUM(D5:H5)</f>
        <v>60067.758258642774</v>
      </c>
    </row>
    <row r="6" spans="1:9" s="27" customFormat="1" ht="18.75" x14ac:dyDescent="0.3">
      <c r="A6" s="27" t="s">
        <v>156</v>
      </c>
      <c r="B6" s="23">
        <v>3960</v>
      </c>
      <c r="C6" s="56">
        <f>B6*5411.2/18392</f>
        <v>1165.090909090909</v>
      </c>
      <c r="D6" s="31">
        <f t="shared" ref="D6:D10" si="0">C6*91.7</f>
        <v>106838.83636363636</v>
      </c>
      <c r="E6" s="31">
        <f t="shared" ref="E6:E10" si="1">B6/18744*35703</f>
        <v>7542.8873239436616</v>
      </c>
      <c r="F6" s="31">
        <f t="shared" ref="F6:F10" si="2">B6/18744*15806</f>
        <v>3339.2957746478874</v>
      </c>
      <c r="G6" s="31"/>
      <c r="H6" s="23"/>
      <c r="I6" s="31">
        <f t="shared" ref="I6:I12" si="3">SUM(D6:H6)</f>
        <v>117721.01946222792</v>
      </c>
    </row>
    <row r="7" spans="1:9" s="27" customFormat="1" ht="18.75" x14ac:dyDescent="0.3">
      <c r="A7" s="27" t="s">
        <v>157</v>
      </c>
      <c r="B7" s="23">
        <v>4752</v>
      </c>
      <c r="C7" s="56">
        <f t="shared" ref="C7:C10" si="4">B7*5411.2/18392</f>
        <v>1398.1090909090908</v>
      </c>
      <c r="D7" s="31">
        <f t="shared" si="0"/>
        <v>128206.60363636364</v>
      </c>
      <c r="E7" s="31">
        <f t="shared" si="1"/>
        <v>9051.4647887323936</v>
      </c>
      <c r="F7" s="31">
        <f t="shared" si="2"/>
        <v>4007.1549295774648</v>
      </c>
      <c r="G7" s="31"/>
      <c r="H7" s="23"/>
      <c r="I7" s="31">
        <f t="shared" si="3"/>
        <v>141265.22335467348</v>
      </c>
    </row>
    <row r="8" spans="1:9" s="27" customFormat="1" ht="18.75" x14ac:dyDescent="0.3">
      <c r="A8" s="27" t="s">
        <v>158</v>
      </c>
      <c r="B8" s="23">
        <v>3696</v>
      </c>
      <c r="C8" s="56">
        <f t="shared" si="4"/>
        <v>1087.4181818181817</v>
      </c>
      <c r="D8" s="31">
        <f t="shared" si="0"/>
        <v>99716.247272727269</v>
      </c>
      <c r="E8" s="31">
        <f t="shared" si="1"/>
        <v>7040.0281690140837</v>
      </c>
      <c r="F8" s="31">
        <f t="shared" si="2"/>
        <v>3116.676056338028</v>
      </c>
      <c r="G8" s="31">
        <v>2051</v>
      </c>
      <c r="H8" s="23"/>
      <c r="I8" s="31">
        <f t="shared" si="3"/>
        <v>111923.95149807938</v>
      </c>
    </row>
    <row r="9" spans="1:9" s="27" customFormat="1" ht="18.75" x14ac:dyDescent="0.3">
      <c r="A9" s="27" t="s">
        <v>159</v>
      </c>
      <c r="B9" s="23">
        <v>2640</v>
      </c>
      <c r="C9" s="56">
        <f t="shared" si="4"/>
        <v>776.72727272727275</v>
      </c>
      <c r="D9" s="31">
        <f t="shared" si="0"/>
        <v>71225.890909090915</v>
      </c>
      <c r="E9" s="31">
        <f t="shared" si="1"/>
        <v>5028.5915492957747</v>
      </c>
      <c r="F9" s="31">
        <f t="shared" si="2"/>
        <v>2226.1971830985917</v>
      </c>
      <c r="G9" s="31"/>
      <c r="H9" s="23"/>
      <c r="I9" s="31">
        <f t="shared" si="3"/>
        <v>78480.679641485272</v>
      </c>
    </row>
    <row r="10" spans="1:9" s="27" customFormat="1" ht="18.75" x14ac:dyDescent="0.3">
      <c r="A10" s="27" t="s">
        <v>160</v>
      </c>
      <c r="B10" s="23">
        <v>1584</v>
      </c>
      <c r="C10" s="56">
        <f t="shared" si="4"/>
        <v>466.0363636363636</v>
      </c>
      <c r="D10" s="31">
        <f t="shared" si="0"/>
        <v>42735.534545454546</v>
      </c>
      <c r="E10" s="31">
        <f t="shared" si="1"/>
        <v>3017.1549295774648</v>
      </c>
      <c r="F10" s="31">
        <f t="shared" si="2"/>
        <v>1335.7183098591549</v>
      </c>
      <c r="G10" s="31"/>
      <c r="H10" s="23"/>
      <c r="I10" s="31">
        <f t="shared" si="3"/>
        <v>47088.407784891169</v>
      </c>
    </row>
    <row r="11" spans="1:9" s="27" customFormat="1" ht="18.75" x14ac:dyDescent="0.3">
      <c r="A11" s="27" t="s">
        <v>154</v>
      </c>
      <c r="B11" s="23"/>
      <c r="C11" s="23">
        <v>200</v>
      </c>
      <c r="D11" s="31">
        <f>200*91.7</f>
        <v>18340</v>
      </c>
      <c r="E11" s="23"/>
      <c r="F11" s="23"/>
      <c r="G11" s="23"/>
      <c r="H11" s="23"/>
      <c r="I11" s="31">
        <f t="shared" si="3"/>
        <v>18340</v>
      </c>
    </row>
    <row r="12" spans="1:9" s="27" customFormat="1" ht="18.75" x14ac:dyDescent="0.3">
      <c r="A12" s="27" t="s">
        <v>161</v>
      </c>
      <c r="B12" s="23"/>
      <c r="C12" s="23">
        <v>228.6</v>
      </c>
      <c r="D12" s="31">
        <f>C12*125</f>
        <v>28575</v>
      </c>
      <c r="E12" s="25">
        <v>2000</v>
      </c>
      <c r="F12" s="23"/>
      <c r="G12" s="23"/>
      <c r="H12" s="23"/>
      <c r="I12" s="31">
        <f t="shared" si="3"/>
        <v>30575</v>
      </c>
    </row>
    <row r="13" spans="1:9" s="27" customFormat="1" ht="18.75" x14ac:dyDescent="0.3"/>
    <row r="14" spans="1:9" s="27" customFormat="1" ht="18.75" x14ac:dyDescent="0.3">
      <c r="A14" s="27" t="s">
        <v>166</v>
      </c>
      <c r="B14" s="27">
        <f>SUM(B6:B10)+1760</f>
        <v>18392</v>
      </c>
      <c r="C14" s="23">
        <v>5839.8</v>
      </c>
      <c r="D14" s="57">
        <f>SUM(D5:D12)</f>
        <v>543122.04</v>
      </c>
      <c r="E14" s="57">
        <v>35703</v>
      </c>
      <c r="F14" s="57">
        <v>15806</v>
      </c>
      <c r="G14" s="57">
        <v>2606</v>
      </c>
      <c r="I14" s="57">
        <f>SUM(I5:I12)</f>
        <v>605462.03999999992</v>
      </c>
    </row>
    <row r="16" spans="1:9" ht="18.75" x14ac:dyDescent="0.3">
      <c r="A16" s="27" t="s">
        <v>165</v>
      </c>
    </row>
    <row r="18" spans="1:1" ht="18.75" x14ac:dyDescent="0.3">
      <c r="A18" s="27" t="s">
        <v>182</v>
      </c>
    </row>
    <row r="19" spans="1:1" ht="18.75" x14ac:dyDescent="0.3">
      <c r="A19" s="27" t="s">
        <v>183</v>
      </c>
    </row>
    <row r="20" spans="1:1" ht="18.75" x14ac:dyDescent="0.3">
      <c r="A20" s="27" t="s">
        <v>181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workbookViewId="0">
      <selection activeCell="B9" sqref="B9"/>
    </sheetView>
  </sheetViews>
  <sheetFormatPr defaultRowHeight="15" x14ac:dyDescent="0.25"/>
  <cols>
    <col min="3" max="3" width="10.7109375" customWidth="1"/>
  </cols>
  <sheetData>
    <row r="2" spans="2:6" ht="18.75" x14ac:dyDescent="0.3">
      <c r="C2" s="14" t="s">
        <v>194</v>
      </c>
    </row>
    <row r="4" spans="2:6" x14ac:dyDescent="0.25">
      <c r="D4" s="59" t="s">
        <v>205</v>
      </c>
    </row>
    <row r="5" spans="2:6" x14ac:dyDescent="0.25">
      <c r="D5" s="59"/>
    </row>
    <row r="6" spans="2:6" x14ac:dyDescent="0.25">
      <c r="B6" s="13" t="s">
        <v>25</v>
      </c>
      <c r="D6" s="12" t="s">
        <v>193</v>
      </c>
    </row>
    <row r="8" spans="2:6" x14ac:dyDescent="0.25">
      <c r="B8" t="s">
        <v>189</v>
      </c>
    </row>
    <row r="9" spans="2:6" x14ac:dyDescent="0.25">
      <c r="B9" t="s">
        <v>195</v>
      </c>
    </row>
    <row r="13" spans="2:6" x14ac:dyDescent="0.25">
      <c r="B13" s="13" t="s">
        <v>73</v>
      </c>
      <c r="D13" s="58" t="s">
        <v>190</v>
      </c>
      <c r="F13" t="s">
        <v>2</v>
      </c>
    </row>
    <row r="15" spans="2:6" x14ac:dyDescent="0.25">
      <c r="B15" t="s">
        <v>204</v>
      </c>
    </row>
    <row r="18" spans="2:6" x14ac:dyDescent="0.25">
      <c r="B18" s="13" t="s">
        <v>74</v>
      </c>
      <c r="D18" s="12" t="s">
        <v>191</v>
      </c>
      <c r="F18" t="s">
        <v>2</v>
      </c>
    </row>
    <row r="19" spans="2:6" x14ac:dyDescent="0.25">
      <c r="B19" s="12" t="s">
        <v>2</v>
      </c>
    </row>
    <row r="20" spans="2:6" x14ac:dyDescent="0.25">
      <c r="B20" s="16" t="s">
        <v>197</v>
      </c>
    </row>
    <row r="21" spans="2:6" x14ac:dyDescent="0.25">
      <c r="B21" s="16" t="s">
        <v>198</v>
      </c>
    </row>
    <row r="22" spans="2:6" x14ac:dyDescent="0.25">
      <c r="B22" s="16" t="s">
        <v>199</v>
      </c>
    </row>
    <row r="23" spans="2:6" x14ac:dyDescent="0.25">
      <c r="B23" s="16" t="s">
        <v>196</v>
      </c>
    </row>
    <row r="24" spans="2:6" x14ac:dyDescent="0.25">
      <c r="B24" s="16"/>
    </row>
    <row r="25" spans="2:6" x14ac:dyDescent="0.25">
      <c r="B25" s="16"/>
    </row>
    <row r="26" spans="2:6" x14ac:dyDescent="0.25">
      <c r="B26" s="13" t="s">
        <v>75</v>
      </c>
      <c r="D26" s="12" t="s">
        <v>192</v>
      </c>
      <c r="F26" t="s">
        <v>2</v>
      </c>
    </row>
    <row r="28" spans="2:6" x14ac:dyDescent="0.25">
      <c r="B28" t="s">
        <v>200</v>
      </c>
    </row>
    <row r="29" spans="2:6" x14ac:dyDescent="0.25">
      <c r="B29" t="s">
        <v>201</v>
      </c>
    </row>
    <row r="30" spans="2:6" x14ac:dyDescent="0.25">
      <c r="B30" t="s">
        <v>202</v>
      </c>
    </row>
    <row r="31" spans="2:6" x14ac:dyDescent="0.25">
      <c r="B31" t="s">
        <v>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Equipment</vt:lpstr>
      <vt:lpstr>Infrastructure</vt:lpstr>
      <vt:lpstr>Paving</vt:lpstr>
      <vt:lpstr>2022 Paving</vt:lpstr>
      <vt:lpstr>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and Donna</dc:creator>
  <cp:lastModifiedBy>Amanda Bosley</cp:lastModifiedBy>
  <cp:lastPrinted>2023-12-18T21:37:56Z</cp:lastPrinted>
  <dcterms:created xsi:type="dcterms:W3CDTF">2019-01-03T21:50:03Z</dcterms:created>
  <dcterms:modified xsi:type="dcterms:W3CDTF">2023-12-22T14:54:19Z</dcterms:modified>
</cp:coreProperties>
</file>